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athor\Rendición de Cuentas 2021\Indicadores\SITIO WEB\1. Gestión Estratégica - Ok\"/>
    </mc:Choice>
  </mc:AlternateContent>
  <bookViews>
    <workbookView xWindow="-120" yWindow="-120" windowWidth="28920" windowHeight="13035" tabRatio="564"/>
  </bookViews>
  <sheets>
    <sheet name="Ficha 2 ANUAL " sheetId="34" r:id="rId1"/>
    <sheet name="Ficha 3 SEMESTRAL " sheetId="31" r:id="rId2"/>
    <sheet name="Gráficas comunicaciones" sheetId="33" state="hidden" r:id="rId3"/>
    <sheet name="Listas" sheetId="6" state="hidden" r:id="rId4"/>
  </sheets>
  <externalReferences>
    <externalReference r:id="rId5"/>
    <externalReference r:id="rId6"/>
  </externalReferences>
  <definedNames>
    <definedName name="_xlnm.Print_Area" localSheetId="0">'Ficha 2 ANUAL '!$B$1:$K$62</definedName>
    <definedName name="_xlnm.Print_Area" localSheetId="1">'Ficha 3 SEMESTRAL '!$B$1:$K$142</definedName>
    <definedName name="Procedimiento_seguimiento_al_desarrollo_curricular" localSheetId="0">#REF!</definedName>
    <definedName name="Procedimiento_seguimiento_al_desarrollo_curricular" localSheetId="1">#REF!</definedName>
    <definedName name="Procedimiento_seguimiento_al_desarrollo_curricular">#REF!</definedName>
    <definedName name="_xlnm.Print_Titles" localSheetId="0">'Ficha 2 ANUAL '!$2:$11</definedName>
    <definedName name="_xlnm.Print_Titles" localSheetId="1">'Ficha 3 SEMESTRAL '!$2:$11</definedName>
    <definedName name="Z_F86C3B81_255F_43AA_9F7C_592EC25ABBD9_.wvu.PrintArea" localSheetId="0" hidden="1">'Ficha 2 ANUAL '!$B$1:$K$53</definedName>
    <definedName name="Z_F86C3B81_255F_43AA_9F7C_592EC25ABBD9_.wvu.PrintArea" localSheetId="1" hidden="1">'Ficha 3 SEMESTRAL '!$B$1:$K$133</definedName>
  </definedNames>
  <calcPr calcId="162913"/>
</workbook>
</file>

<file path=xl/calcChain.xml><?xml version="1.0" encoding="utf-8"?>
<calcChain xmlns="http://schemas.openxmlformats.org/spreadsheetml/2006/main">
  <c r="G28" i="34" l="1"/>
  <c r="H28" i="34" s="1"/>
  <c r="B50" i="34" s="1"/>
  <c r="F28" i="34"/>
  <c r="D28" i="34"/>
  <c r="E28" i="34" s="1"/>
  <c r="C28" i="34"/>
  <c r="H27" i="34"/>
  <c r="E27" i="34"/>
  <c r="H26" i="34"/>
  <c r="E26" i="34"/>
  <c r="H25" i="34"/>
  <c r="E25" i="34"/>
  <c r="H24" i="34"/>
  <c r="E24" i="34"/>
  <c r="H23" i="34"/>
  <c r="E23" i="34"/>
  <c r="H22" i="34"/>
  <c r="E22" i="34"/>
  <c r="K38" i="31" l="1"/>
  <c r="J38" i="31"/>
  <c r="H38" i="31"/>
  <c r="F38" i="31"/>
  <c r="D38" i="31"/>
  <c r="D37" i="31"/>
  <c r="J37" i="31"/>
  <c r="C163" i="33" l="1"/>
  <c r="C170" i="33" s="1"/>
  <c r="D163" i="33"/>
  <c r="D170" i="33" s="1"/>
  <c r="B163" i="33"/>
  <c r="B170" i="33" s="1"/>
  <c r="C153" i="33"/>
  <c r="C169" i="33" s="1"/>
  <c r="D153" i="33"/>
  <c r="D169" i="33" s="1"/>
  <c r="B153" i="33"/>
  <c r="B169" i="33" s="1"/>
  <c r="C143" i="33"/>
  <c r="C168" i="33" s="1"/>
  <c r="D143" i="33"/>
  <c r="D168" i="33" s="1"/>
  <c r="B143" i="33"/>
  <c r="C133" i="33"/>
  <c r="D133" i="33"/>
  <c r="D167" i="33" s="1"/>
  <c r="B133" i="33"/>
  <c r="B167" i="33" s="1"/>
  <c r="B168" i="33"/>
  <c r="C171" i="33" l="1"/>
  <c r="B171" i="33"/>
  <c r="C167" i="33"/>
  <c r="D171" i="33"/>
  <c r="C98" i="33" l="1"/>
  <c r="C99" i="33"/>
  <c r="C100" i="33"/>
  <c r="C101" i="33"/>
  <c r="C102" i="33"/>
  <c r="C103" i="33"/>
  <c r="C97" i="33"/>
  <c r="B98" i="33"/>
  <c r="B99" i="33"/>
  <c r="B100" i="33"/>
  <c r="B101" i="33"/>
  <c r="B102" i="33"/>
  <c r="B103" i="33"/>
  <c r="B104" i="33"/>
  <c r="B105" i="33"/>
  <c r="B97" i="33"/>
  <c r="B58" i="33"/>
  <c r="B59" i="33"/>
  <c r="B60" i="33"/>
  <c r="B61" i="33"/>
  <c r="B62" i="33"/>
  <c r="B63" i="33"/>
  <c r="B64" i="33"/>
  <c r="B65" i="33"/>
  <c r="B57" i="33"/>
  <c r="B31" i="33"/>
  <c r="B32" i="33"/>
  <c r="B33" i="33"/>
  <c r="B34" i="33"/>
  <c r="B35" i="33"/>
  <c r="B36" i="33"/>
  <c r="B37" i="33"/>
  <c r="B38" i="33"/>
  <c r="B30" i="33"/>
  <c r="B3" i="33"/>
  <c r="B4" i="33"/>
  <c r="B5" i="33"/>
  <c r="B6" i="33"/>
  <c r="B7" i="33"/>
  <c r="B8" i="33"/>
  <c r="B9" i="33"/>
  <c r="B10" i="33"/>
  <c r="B2" i="33"/>
  <c r="C105" i="33"/>
  <c r="J36" i="31" l="1"/>
  <c r="C104" i="33" s="1"/>
  <c r="H37" i="31"/>
  <c r="C65" i="33" s="1"/>
  <c r="F37" i="31"/>
  <c r="C38" i="33" s="1"/>
  <c r="C10" i="33"/>
  <c r="H36" i="31"/>
  <c r="C64" i="33" s="1"/>
  <c r="H35" i="31"/>
  <c r="C63" i="33" s="1"/>
  <c r="F36" i="31"/>
  <c r="C37" i="33" s="1"/>
  <c r="F35" i="31"/>
  <c r="C36" i="33" s="1"/>
  <c r="D36" i="31"/>
  <c r="C9" i="33" s="1"/>
  <c r="D35" i="31"/>
  <c r="C8" i="33" s="1"/>
  <c r="H34" i="31"/>
  <c r="C62" i="33" s="1"/>
  <c r="H33" i="31"/>
  <c r="C61" i="33" s="1"/>
  <c r="F34" i="31"/>
  <c r="C35" i="33" s="1"/>
  <c r="F33" i="31"/>
  <c r="C34" i="33" s="1"/>
  <c r="D34" i="31"/>
  <c r="C7" i="33" s="1"/>
  <c r="D33" i="31"/>
  <c r="C6" i="33" s="1"/>
  <c r="H32" i="31"/>
  <c r="C60" i="33" s="1"/>
  <c r="H31" i="31"/>
  <c r="C59" i="33" s="1"/>
  <c r="F32" i="31"/>
  <c r="C33" i="33" s="1"/>
  <c r="F31" i="31"/>
  <c r="C32" i="33" s="1"/>
  <c r="D32" i="31"/>
  <c r="C5" i="33" s="1"/>
  <c r="D31" i="31"/>
  <c r="C4" i="33" s="1"/>
  <c r="D29" i="31"/>
  <c r="C2" i="33" s="1"/>
  <c r="K30" i="31" l="1"/>
  <c r="K31" i="31"/>
  <c r="K32" i="31"/>
  <c r="K33" i="31"/>
  <c r="K34" i="31"/>
  <c r="K35" i="31"/>
  <c r="K36" i="31"/>
  <c r="K37" i="31"/>
  <c r="K29" i="31"/>
  <c r="M29" i="31" l="1"/>
  <c r="N29" i="31" s="1"/>
  <c r="M30" i="31"/>
  <c r="N30" i="31" s="1"/>
  <c r="M31" i="31"/>
  <c r="N31" i="31" s="1"/>
  <c r="H30" i="31"/>
  <c r="C58" i="33" s="1"/>
  <c r="F30" i="31"/>
  <c r="C31" i="33" s="1"/>
  <c r="D30" i="31"/>
  <c r="C3" i="33" s="1"/>
  <c r="H29" i="31"/>
  <c r="C57" i="33" s="1"/>
  <c r="F29" i="31"/>
  <c r="C30" i="33" s="1"/>
</calcChain>
</file>

<file path=xl/sharedStrings.xml><?xml version="1.0" encoding="utf-8"?>
<sst xmlns="http://schemas.openxmlformats.org/spreadsheetml/2006/main" count="337" uniqueCount="165">
  <si>
    <t>Código</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</si>
  <si>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</si>
  <si>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</si>
  <si>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</si>
  <si>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</si>
  <si>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</si>
  <si>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</si>
  <si>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</si>
  <si>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</si>
  <si>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</si>
  <si>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</si>
  <si>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</si>
  <si>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</si>
  <si>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</si>
  <si>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10. Representación gráfica de los resultados de la medición del indicador</t>
  </si>
  <si>
    <t xml:space="preserve">11. Análisis de los resultados de la medición </t>
  </si>
  <si>
    <t>13. Fuente de la información</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</si>
  <si>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</si>
  <si>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</si>
  <si>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</si>
  <si>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</si>
  <si>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</si>
  <si>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</si>
  <si>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</si>
  <si>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</si>
  <si>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</si>
  <si>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</si>
  <si>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</si>
  <si>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r>
      <t xml:space="preserve">&lt; 90% </t>
    </r>
    <r>
      <rPr>
        <strike/>
        <sz val="12"/>
        <color theme="3"/>
        <rFont val="Times New Roman"/>
        <family val="1"/>
      </rPr>
      <t>&amp;</t>
    </r>
    <r>
      <rPr>
        <sz val="12"/>
        <color theme="3"/>
        <rFont val="Times New Roman"/>
        <family val="1"/>
      </rPr>
      <t xml:space="preserve">  ≥ 70%</t>
    </r>
  </si>
  <si>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</si>
  <si>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</si>
  <si>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</si>
  <si>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</si>
  <si>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</si>
  <si>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</si>
  <si>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</si>
  <si>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Anual</t>
  </si>
  <si>
    <t>Eficiencia</t>
  </si>
  <si>
    <t>Semestral</t>
  </si>
  <si>
    <t xml:space="preserve">Administración de Bienes y Plataforma Tecnológica </t>
  </si>
  <si>
    <t xml:space="preserve">Eficacia </t>
  </si>
  <si>
    <t>Efectividad o impacto</t>
  </si>
  <si>
    <t xml:space="preserve">Dato meta </t>
  </si>
  <si>
    <t>4.  Tipo de Indicador</t>
  </si>
  <si>
    <t>5.  Forma de Cálculo</t>
  </si>
  <si>
    <t>6. Frecuencia de la medición</t>
  </si>
  <si>
    <t>Aceptable</t>
  </si>
  <si>
    <t>Deficiente</t>
  </si>
  <si>
    <t>Acciones preventivas</t>
  </si>
  <si>
    <t xml:space="preserve">Bienestar Institucional </t>
  </si>
  <si>
    <t xml:space="preserve">Gestión de Laboratorios </t>
  </si>
  <si>
    <t xml:space="preserve">Gestión Financiera </t>
  </si>
  <si>
    <t xml:space="preserve">Adquisición de Bienes, Obras y Servicios </t>
  </si>
  <si>
    <t>Porcentaje</t>
  </si>
  <si>
    <t>Eficacia</t>
  </si>
  <si>
    <t>Cumplimiento total del plan</t>
  </si>
  <si>
    <t>(Ejecución financiera del plan de desarrollo / Plan plurianual de inversiones) x 100</t>
  </si>
  <si>
    <t>Resultado de la medición del indicador</t>
  </si>
  <si>
    <t>Semestre</t>
  </si>
  <si>
    <t>No aplica</t>
  </si>
  <si>
    <t>Dirección de Planeación</t>
  </si>
  <si>
    <t>2017-1</t>
  </si>
  <si>
    <t>Diciembre 31 de 2017</t>
  </si>
  <si>
    <t>Semestre 2 de 2016</t>
  </si>
  <si>
    <t>2017-2</t>
  </si>
  <si>
    <t>Seguidores de la marca ITM en redes sociales</t>
  </si>
  <si>
    <t>(Número de seguidores de la marca ITM, en redes sociales en un período determinado/ Número de seguidores de la marca ITM esperados) x 100</t>
  </si>
  <si>
    <t>Facebook</t>
  </si>
  <si>
    <t>Número</t>
  </si>
  <si>
    <t xml:space="preserve">Twitter </t>
  </si>
  <si>
    <t>Instagram</t>
  </si>
  <si>
    <t xml:space="preserve"> Twitter</t>
  </si>
  <si>
    <t xml:space="preserve">Número total de seguidores </t>
  </si>
  <si>
    <t>Número de seguidores de la marca ITM</t>
  </si>
  <si>
    <t>Resultado de la medición del indicador
Facebook</t>
  </si>
  <si>
    <t>Resultado de la medición del indicador
Twitter</t>
  </si>
  <si>
    <t>Resultado de la medición del indicador
Instagram</t>
  </si>
  <si>
    <t>2018-1</t>
  </si>
  <si>
    <t>Redes sociales ITM</t>
  </si>
  <si>
    <t>Ver resultados de la medición actual e histórica</t>
  </si>
  <si>
    <t xml:space="preserve">Gestión Estratégica </t>
  </si>
  <si>
    <t xml:space="preserve">Gestión de la Internacionalización </t>
  </si>
  <si>
    <t xml:space="preserve">Gestión Curricular </t>
  </si>
  <si>
    <t>Extensión y Proyección Social</t>
  </si>
  <si>
    <t xml:space="preserve">Gestión de Ciencia Tecnología e Innovación </t>
  </si>
  <si>
    <t xml:space="preserve">Gestión de Cultura Científica y Tecnológica </t>
  </si>
  <si>
    <t xml:space="preserve">Gestión del Talento Humano </t>
  </si>
  <si>
    <t xml:space="preserve">Administración Intregral de la Gestión </t>
  </si>
  <si>
    <t>Junio 30 de 2018</t>
  </si>
  <si>
    <t>Septiembre 30 de 2018</t>
  </si>
  <si>
    <t>Diciembre 31 de 2018</t>
  </si>
  <si>
    <t>Criterio diferencial</t>
  </si>
  <si>
    <t>2018-2</t>
  </si>
  <si>
    <t>2019-1</t>
  </si>
  <si>
    <t>2019-2</t>
  </si>
  <si>
    <t>2020-1</t>
  </si>
  <si>
    <t>FGE 001</t>
  </si>
  <si>
    <t>01</t>
  </si>
  <si>
    <t>Línea 1</t>
  </si>
  <si>
    <t>Líneas</t>
  </si>
  <si>
    <t>Línea 2</t>
  </si>
  <si>
    <t>Línea 3</t>
  </si>
  <si>
    <t>Línea 4</t>
  </si>
  <si>
    <t>Línea 5</t>
  </si>
  <si>
    <t>Línea 6</t>
  </si>
  <si>
    <t>Valor total de inversión año 2020 (Plan Inicial)</t>
  </si>
  <si>
    <t>2020-2</t>
  </si>
  <si>
    <t>Valor total ejecutado
 a diciembre 31 de 2020</t>
  </si>
  <si>
    <t>% de ejecución financiera 
con respecto al plan inicial  a diciembre 31 de 2020</t>
  </si>
  <si>
    <t>Medir el nivel de ejecución financiera del plan de acción  respecto a las partidas programadas para el año</t>
  </si>
  <si>
    <t>2021-1</t>
  </si>
  <si>
    <t>LinkedIn</t>
  </si>
  <si>
    <t>Resultado de la medición del indicador
LinkedIn</t>
  </si>
  <si>
    <t>No disponible</t>
  </si>
  <si>
    <t>Facebook - Número de seguidores de la marca ITM</t>
  </si>
  <si>
    <t xml:space="preserve">Monitorear la gestión de la comunicación a través del número de seguidores en las redes sociales, para fortalecer las relaciones con las diferentes partes interesadas </t>
  </si>
  <si>
    <t>Twitter - Número de seguidores de la marca ITM</t>
  </si>
  <si>
    <t>Instagram - Número de seguidores de la marca ITM</t>
  </si>
  <si>
    <t>LinkedIn - Número de seguidores de la marca ITM</t>
  </si>
  <si>
    <t>Twitter</t>
  </si>
  <si>
    <t>Enero</t>
  </si>
  <si>
    <t>Febrero</t>
  </si>
  <si>
    <t>Marzo</t>
  </si>
  <si>
    <t>Abril</t>
  </si>
  <si>
    <t>Mayo</t>
  </si>
  <si>
    <t>Junio</t>
  </si>
  <si>
    <t>Engagement - Facebook</t>
  </si>
  <si>
    <t xml:space="preserve">Mes </t>
  </si>
  <si>
    <t>Total</t>
  </si>
  <si>
    <t>Engagement - Instagram</t>
  </si>
  <si>
    <t>Engagement - Consolidado</t>
  </si>
  <si>
    <t>Engagement - Twitter</t>
  </si>
  <si>
    <t>Engagement - LinkedIn</t>
  </si>
  <si>
    <t>Publicaciones  Facebook</t>
  </si>
  <si>
    <t>Interacciones  Facebook</t>
  </si>
  <si>
    <t>Alcance  Facebook</t>
  </si>
  <si>
    <t>Publicaciones  Instagram</t>
  </si>
  <si>
    <t>Interacciones  Instagram</t>
  </si>
  <si>
    <t>Alcance  Instagram</t>
  </si>
  <si>
    <t>Publicaciones Twitter</t>
  </si>
  <si>
    <t>Interacciones Twitter</t>
  </si>
  <si>
    <t>Impresiones Twitter</t>
  </si>
  <si>
    <t>Publicaciones LinkedIn</t>
  </si>
  <si>
    <t>Interacciones LinkedIn</t>
  </si>
  <si>
    <t>Impresiones LinkedIn</t>
  </si>
  <si>
    <t>Publicaciones consolidado</t>
  </si>
  <si>
    <t>Interacciones consolidado</t>
  </si>
  <si>
    <t>Impresiones consolidado</t>
  </si>
  <si>
    <t>Red social</t>
  </si>
  <si>
    <t xml:space="preserve"> LinkedIn</t>
  </si>
  <si>
    <t>Ejecución financiera del plan de desarrollo</t>
  </si>
  <si>
    <t>Valor total de inversión año 2021 (Plan Inicial)</t>
  </si>
  <si>
    <t xml:space="preserve">El resultado obtenido para el indicador “Seguidores de la marca ITM en redes sociales” se ubica en un rango de gestión bueno para cada una de las redes sociales evaluadas: Facebook, Twitter, Instagram y LinkedIn. Se observa una tendencia creciente que ha motivado la actualización de las metas para la vigencia 2021 con respecto a las del período anterior, y aunque se han trazado retos que superan los resultados de las cinco últimas mediciones, las cifras continúan siendo ascendentes. Lo anterior evidencia el impacto positivo de las estrategias comunicacionales para fortalecer las relaciones con las diferentes partes interesadas.
Es importante anotar el gran impacto que ha generado el ingreso del ITM a una nueva red denominada LinkedIn: red social orientada al uso empresarial, a los negocios y al empleo. Los resultados superaron las expectativas y sigue creciendo como otra herramienta estratégica. 
Facebook, Instagram, Twitter y LinkedIn hacen parte de la estrategia digital liderada por la Dirección de Comunicaciones y Publicaciones, donde la primera de estas se mantiene como el canal digital con mayor número de seguidores entre los estudiantes y demás partes interesadas, aunque Twitter, Instagram y LinkedIn siguen incrementando el número de seguidores con respecto al período anterior.  
Es importante destacar que, para el año 2021 y en respuesta a la contingencia de la actual pandemia, las redes sociales del ITM siguen consolidándose como principal canal de comunicación e interacción con los estudiantes y demás usuarios. Los usuarios reportan las redes institucionales como el primer medio de comunicación en el cual reciben respuesta a sus inquietudes de manera oportuna, seguido del correo electrónico.
Pensando en las diferentes partes de interés, la Dirección de Comunicaciones y Publicaciones desarrollo una estrategia diferencial para la publicación de contenidos en cada una de las redes, teniendo en cuenta el perfil de los usuarios, para una adecuada segmentación de la comunicación como elemento estratégico. 
</t>
  </si>
  <si>
    <t>2021-2</t>
  </si>
  <si>
    <t>FACEBOOK</t>
  </si>
  <si>
    <t>INSTAGRAM</t>
  </si>
  <si>
    <t>TWITTER</t>
  </si>
  <si>
    <t>LINKEDLN</t>
  </si>
  <si>
    <t xml:space="preserve">Se concluye que para el año 2021 el nivel de interacción de las publicaciones aumentó respecto al año 2020 Se redujo el numero de publicaciones mensuales para priorizar contenido de valor con mayor carga visual y basado en tendencias del momento o experiencias universitarias cercanas a los estudiantes,  El contenido enfocado en logros de estudiantes y las experiencias y vivencias en los campus recibieron buena aceptación de público y han permitido que
aspectos como el engagement rate que hace referencia al nivel del compromiso de los usuarios con la marca crezca.
Nuevos formatos de contenido como “Actualidad ITM”,ITM”,“ reels e “Infografías animadas” recibieron buen número de interacciones, enseñando que al público actual le interesa saber qué sucede en la Institución, acepta el lenguaje informal y se identifica o encuentra sentido a lo relacionado con la vida universitaria. 
</t>
  </si>
  <si>
    <t>Diciembre 31 de 2021</t>
  </si>
  <si>
    <t xml:space="preserve">Algunos aspectos a destacar:
. En la red social Facebook, para el 2021-2 el ITM pasó de 41.286 seguidores a 46.205.
. En la red social Twitter, para el 2021-2 el ITM pasó de 12.284 seguidores a 12.693 .
. En la red social Instagram, para el 2021-2 el ITM pasó de 27.250 seguidores a 30.055.
. En la red social LinkedIn, para el 2021-2 el ITM pasó de 6.043 seguidores a 7.990 .
Los resultados obtenidos frente a la cantidad de seguidores no solo se dan por efectos de la demanda de los usuarios, sino que también son fruto de las acciones generadas desde la Dirección de Comunicaciones y Publicaciones, entre las cuales se destacan las siguientes: Creación de un plan de contenidos estratégicos que tiene un alcance a todos los procesos ITM y la documentación de un Manual para el cubrimiento de los eventos institucionales en redes sociales. Lo anterior, con el fin de mejorar los procesos de planificación y estandarización de acciones. 
Este indicador se complementa con la medición del nivel de compromiso o engagement de los seguidores de la marca ITM en las distintas redes de la Institución.
</t>
  </si>
  <si>
    <t>* Seguimiento a diciembre 31 de 2021</t>
  </si>
  <si>
    <t>Valor total ejecutado
 a diciembre 31 de 2021</t>
  </si>
  <si>
    <t>% de ejecución financiera 
con respecto al plan inicial  a diciembre 31 de 2021</t>
  </si>
  <si>
    <r>
      <t xml:space="preserve">Para la vigencia 2021 se presenta un porcentaje de ejecución financiera de 83,53%, siendo un 3,8% superior con respecto a la vigencia anterior. A continuación, se describe el comportamiento de la ejecución a nivel de cada una de las líneas estratégicas:
</t>
    </r>
    <r>
      <rPr>
        <b/>
        <sz val="12"/>
        <rFont val="Times New Roman"/>
        <family val="1"/>
      </rPr>
      <t>Línea 1:</t>
    </r>
    <r>
      <rPr>
        <sz val="12"/>
        <rFont val="Times New Roman"/>
        <family val="1"/>
      </rPr>
      <t xml:space="preserve">  Presenta una ejecución del 85,80%, los recursos no ejecutados que corresponde al 14,20%, de los cuales el 10,51% corresponde a recursos del proyecto "Apoyo PP para el acceso y permanencia de la educación" el cual se ejecuta conforme a lo priorizado por cada comuna. 
</t>
    </r>
    <r>
      <rPr>
        <b/>
        <sz val="12"/>
        <rFont val="Times New Roman"/>
        <family val="1"/>
      </rPr>
      <t xml:space="preserve">Línea 2: </t>
    </r>
    <r>
      <rPr>
        <sz val="12"/>
        <rFont val="Times New Roman"/>
        <family val="1"/>
      </rPr>
      <t xml:space="preserve">Esta línea estratégica presenta una ejecución del 71,44%, es decir que presenta una inejecución del 28,56%, del cual el 27,09% corresponde a los recursos del Plan de Fomento de la Calidad recibidos del Ministerio de Educación Nacional e incorporados al presupuesto el 06 de octubre de 2021 al proyecto "Fortalecimiento de la investigación para la innovación transformativa"; fecha en la cual no era posible la contrataciòn para la ejecuciòn de los recursos, por el principio de anualidad del presupuesto.
</t>
    </r>
    <r>
      <rPr>
        <b/>
        <sz val="12"/>
        <rFont val="Times New Roman"/>
        <family val="1"/>
      </rPr>
      <t>Línea 3:</t>
    </r>
    <r>
      <rPr>
        <sz val="12"/>
        <rFont val="Times New Roman"/>
        <family val="1"/>
      </rPr>
      <t xml:space="preserve">  Esta línea estratégica presenta una ejecución del 82,81% 
</t>
    </r>
    <r>
      <rPr>
        <b/>
        <sz val="12"/>
        <rFont val="Times New Roman"/>
        <family val="1"/>
      </rPr>
      <t xml:space="preserve">Línea 4: </t>
    </r>
    <r>
      <rPr>
        <sz val="12"/>
        <rFont val="Times New Roman"/>
        <family val="1"/>
      </rPr>
      <t xml:space="preserve">Esta línea estratégica presenta una ejecución del 98,64 % encontrándose en el rango de gestión Bueno.
</t>
    </r>
    <r>
      <rPr>
        <b/>
        <sz val="12"/>
        <rFont val="Times New Roman"/>
        <family val="1"/>
      </rPr>
      <t xml:space="preserve">Línea 5: </t>
    </r>
    <r>
      <rPr>
        <sz val="12"/>
        <rFont val="Times New Roman"/>
        <family val="1"/>
      </rPr>
      <t xml:space="preserve">Esta línea estratégica presenta una ejecución del 82,59% 
</t>
    </r>
    <r>
      <rPr>
        <b/>
        <sz val="12"/>
        <rFont val="Times New Roman"/>
        <family val="1"/>
      </rPr>
      <t>Línea 6</t>
    </r>
    <r>
      <rPr>
        <sz val="12"/>
        <rFont val="Times New Roman"/>
        <family val="1"/>
      </rPr>
      <t xml:space="preserve">: Esta línea estratégica presenta una ejecución del 78,44%, la inejecución de esta Línea está representada en proyecto "Transformación digital del ITM" y el Proyecto "Consolidación de un modelo integrado de planeación con visión de futuro" que recibe recursos del Plan de Fomento de la Calidad del Ministerio de Educación Nacional e incorporados al presupuesto el 06 de octubre de 2021, fecha en la cual no era posible la contrataciòn para la ejecuciòn de los recursos por el principio de anualidad del presupuesto.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</si>
</sst>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1" formatCode="_-* #,##0_-;\-* #,##0_-;_-* &quot;-&quot;_-;_-@_-"/>
    <numFmt numFmtId="164" formatCode="_(&quot;$&quot;\ * #,##0.00_);_(&quot;$&quot;\ * \(#,##0.00\);_(&quot;$&quot;\ * &quot;-&quot;??_);_(@_)"/>
    <numFmt numFmtId="165" formatCode="_(* #,##0.00_);_(* \(#,##0.00\);_(* &quot;-&quot;??_);_(@_)"/>
    <numFmt numFmtId="166" formatCode="yyyy\-mm\-dd;@"/>
    <numFmt numFmtId="167" formatCode="_-* #.##0.00_-;\-* #.##0.00_-;_-* &quot;-&quot;??_-;_-@_-"/>
    <numFmt numFmtId="168" formatCode="0.000"/>
    <numFmt numFmtId="169" formatCode="_(* #,##0_);_(* \(#,##0\);_(* &quot;-&quot;??_);_(@_)"/>
    <numFmt numFmtId="170" formatCode="0.0%"/>
    <numFmt numFmtId="171" formatCode="_(&quot;$&quot;\ * #,##0_);_(&quot;$&quot;\ * \(#,##0\);_(&quot;$&quot;\ * &quot;-&quot;??_);_(@_)"/>
  </numFmts>
  <fonts count="21"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sz val="12"/>
      <name val="Times New Roman"/>
      <family val="1"/>
    </font>
    <font>
      <sz val="12"/>
      <color theme="0"/>
      <name val="Times New Roman"/>
      <family val="1"/>
    </font>
    <font>
      <sz val="12"/>
      <color theme="3"/>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0"/>
      <name val="Arial"/>
      <family val="2"/>
    </font>
    <font>
      <u/>
      <sz val="10"/>
      <color theme="10"/>
      <name val="Arial"/>
      <family val="2"/>
    </font>
    <font>
      <u/>
      <sz val="11"/>
      <color theme="10"/>
      <name val="Calibri"/>
      <family val="2"/>
      <scheme val="minor"/>
    </font>
    <font>
      <sz val="10"/>
      <color theme="3"/>
      <name val="Times New Roman"/>
      <family val="1"/>
    </font>
    <font>
      <b/>
      <sz val="12"/>
      <color theme="3"/>
      <name val="Times New Roman"/>
      <family val="1"/>
    </font>
    <font>
      <sz val="12"/>
      <color rgb="FF000000"/>
      <name val="Calibri"/>
      <family val="2"/>
      <scheme val="minor"/>
    </font>
    <font>
      <sz val="11"/>
      <color theme="1"/>
      <name val="Times New Roman"/>
      <family val="1"/>
    </font>
    <font>
      <sz val="11"/>
      <color rgb="FF000000"/>
      <name val="Calibri"/>
      <family val="2"/>
      <scheme val="minor"/>
    </font>
    <font>
      <b/>
      <sz val="12"/>
      <name val="Times New Roman"/>
      <family val="1"/>
    </font>
  </fonts>
  <fills count="9">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00B0F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30">
    <xf numFmtId="0" fontId="0" fillId="0" borderId="0"/>
    <xf numFmtId="41" fontId="7"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8" fillId="0" borderId="0" applyFont="0" applyFill="0" applyBorder="0" applyAlignment="0" applyProtection="0"/>
    <xf numFmtId="168" fontId="8"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1" fillId="0" borderId="0"/>
    <xf numFmtId="0" fontId="1" fillId="0" borderId="0"/>
    <xf numFmtId="0" fontId="8" fillId="0" borderId="0"/>
    <xf numFmtId="0" fontId="9" fillId="0" borderId="0"/>
    <xf numFmtId="0" fontId="8" fillId="0" borderId="0"/>
    <xf numFmtId="0" fontId="10" fillId="0" borderId="0"/>
    <xf numFmtId="9" fontId="8" fillId="0" borderId="0" applyFont="0" applyFill="0" applyBorder="0" applyAlignment="0" applyProtection="0"/>
    <xf numFmtId="9" fontId="8" fillId="4" borderId="4" applyNumberFormat="0" applyFont="0" applyFill="0" applyBorder="0" applyAlignment="0" applyProtection="0">
      <alignment vertical="center"/>
    </xf>
    <xf numFmtId="9" fontId="10" fillId="0" borderId="0" applyFont="0" applyFill="0" applyBorder="0" applyAlignment="0" applyProtection="0"/>
    <xf numFmtId="0" fontId="12"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165" fontId="1" fillId="0" borderId="0" applyFont="0" applyFill="0" applyBorder="0" applyAlignment="0" applyProtection="0"/>
    <xf numFmtId="0" fontId="1" fillId="0" borderId="0"/>
    <xf numFmtId="0" fontId="1" fillId="0" borderId="0"/>
    <xf numFmtId="0" fontId="9" fillId="0" borderId="0"/>
    <xf numFmtId="0" fontId="1" fillId="0" borderId="0"/>
    <xf numFmtId="0" fontId="10" fillId="0" borderId="0"/>
    <xf numFmtId="9"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cellStyleXfs>
  <cellXfs count="239">
    <xf numFmtId="0" fontId="0" fillId="0" borderId="0" xfId="0"/>
    <xf numFmtId="0" fontId="6" fillId="0" borderId="4" xfId="0" applyFont="1" applyBorder="1" applyAlignment="1" applyProtection="1">
      <alignment vertical="center" wrapText="1"/>
      <protection locked="0"/>
    </xf>
    <xf numFmtId="0" fontId="4" fillId="0" borderId="4" xfId="0" applyFont="1" applyBorder="1" applyAlignment="1" applyProtection="1"/>
    <xf numFmtId="0" fontId="2" fillId="0" borderId="0" xfId="0" applyFont="1" applyProtection="1"/>
    <xf numFmtId="0" fontId="4" fillId="0" borderId="4" xfId="0" applyFont="1" applyBorder="1" applyProtection="1"/>
    <xf numFmtId="0" fontId="6" fillId="3" borderId="4" xfId="0" applyFont="1" applyFill="1" applyBorder="1" applyAlignment="1" applyProtection="1">
      <alignment vertical="center" wrapText="1"/>
    </xf>
    <xf numFmtId="0" fontId="6" fillId="3" borderId="1" xfId="0" applyFont="1" applyFill="1" applyBorder="1" applyAlignment="1" applyProtection="1">
      <alignment vertical="center" wrapText="1"/>
    </xf>
    <xf numFmtId="0" fontId="6" fillId="3" borderId="4" xfId="0" applyFont="1" applyFill="1" applyBorder="1" applyAlignment="1" applyProtection="1">
      <alignment vertical="center"/>
    </xf>
    <xf numFmtId="0" fontId="2" fillId="0" borderId="0" xfId="0" applyFont="1" applyBorder="1" applyProtection="1"/>
    <xf numFmtId="0" fontId="15" fillId="3" borderId="4" xfId="0" applyFont="1" applyFill="1" applyBorder="1" applyAlignment="1" applyProtection="1">
      <alignment horizontal="center" vertical="center" wrapText="1"/>
      <protection locked="0"/>
    </xf>
    <xf numFmtId="0" fontId="6" fillId="0" borderId="2" xfId="0" applyFont="1" applyFill="1" applyBorder="1" applyAlignment="1" applyProtection="1">
      <alignment vertical="top" wrapText="1"/>
    </xf>
    <xf numFmtId="0" fontId="6" fillId="0" borderId="3" xfId="0" applyFont="1" applyFill="1" applyBorder="1" applyAlignment="1" applyProtection="1">
      <alignment vertical="top" wrapText="1"/>
    </xf>
    <xf numFmtId="0" fontId="6" fillId="0" borderId="13" xfId="0" applyFont="1" applyFill="1" applyBorder="1" applyAlignment="1" applyProtection="1">
      <alignment vertical="top" wrapText="1"/>
    </xf>
    <xf numFmtId="0" fontId="6" fillId="0" borderId="7"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15" xfId="0" applyFont="1" applyFill="1" applyBorder="1" applyAlignment="1" applyProtection="1">
      <alignment vertical="top" wrapText="1"/>
    </xf>
    <xf numFmtId="0" fontId="6" fillId="0" borderId="9" xfId="0" applyFont="1" applyFill="1" applyBorder="1" applyAlignment="1" applyProtection="1">
      <alignment vertical="top" wrapText="1"/>
    </xf>
    <xf numFmtId="0" fontId="6" fillId="0" borderId="10" xfId="0" applyFont="1" applyFill="1" applyBorder="1" applyAlignment="1" applyProtection="1">
      <alignment vertical="top" wrapText="1"/>
    </xf>
    <xf numFmtId="0" fontId="6" fillId="0" borderId="14" xfId="0" applyFont="1" applyFill="1" applyBorder="1" applyAlignment="1" applyProtection="1">
      <alignment vertical="top" wrapText="1"/>
    </xf>
    <xf numFmtId="0" fontId="6" fillId="0" borderId="4" xfId="0" applyFont="1" applyFill="1" applyBorder="1" applyAlignment="1" applyProtection="1">
      <alignment vertical="center" wrapText="1"/>
      <protection locked="0"/>
    </xf>
    <xf numFmtId="10" fontId="6" fillId="0" borderId="4" xfId="28" applyNumberFormat="1" applyFont="1" applyFill="1" applyBorder="1" applyAlignment="1" applyProtection="1">
      <alignment horizontal="center" vertical="center" wrapText="1"/>
    </xf>
    <xf numFmtId="171" fontId="6" fillId="0" borderId="4" xfId="29" applyNumberFormat="1" applyFont="1" applyFill="1" applyBorder="1" applyAlignment="1" applyProtection="1">
      <alignment vertical="center" wrapText="1"/>
    </xf>
    <xf numFmtId="9" fontId="2" fillId="0" borderId="0" xfId="28" applyFont="1" applyProtection="1"/>
    <xf numFmtId="9" fontId="6" fillId="0" borderId="4" xfId="0" applyNumberFormat="1" applyFont="1" applyBorder="1" applyAlignment="1" applyProtection="1">
      <alignment vertical="center" wrapText="1"/>
    </xf>
    <xf numFmtId="10" fontId="16" fillId="0" borderId="4" xfId="28" applyNumberFormat="1" applyFont="1" applyFill="1" applyBorder="1" applyAlignment="1" applyProtection="1">
      <alignment horizontal="center" vertical="center" wrapText="1"/>
    </xf>
    <xf numFmtId="9" fontId="6" fillId="0" borderId="4" xfId="0" applyNumberFormat="1" applyFont="1" applyBorder="1" applyAlignment="1" applyProtection="1">
      <alignment horizontal="right" vertical="center" wrapText="1"/>
    </xf>
    <xf numFmtId="169" fontId="6" fillId="0" borderId="4" xfId="27" applyNumberFormat="1" applyFont="1" applyFill="1" applyBorder="1" applyAlignment="1" applyProtection="1">
      <alignment vertical="center" wrapText="1"/>
      <protection locked="0"/>
    </xf>
    <xf numFmtId="10" fontId="6" fillId="0" borderId="4" xfId="28" applyNumberFormat="1" applyFont="1" applyFill="1" applyBorder="1" applyAlignment="1" applyProtection="1">
      <alignment vertical="center" wrapText="1"/>
      <protection locked="0"/>
    </xf>
    <xf numFmtId="10" fontId="2" fillId="0" borderId="0" xfId="28" applyNumberFormat="1" applyFont="1" applyProtection="1"/>
    <xf numFmtId="9" fontId="2" fillId="6" borderId="0" xfId="28" applyFont="1" applyFill="1" applyProtection="1"/>
    <xf numFmtId="0" fontId="3" fillId="0" borderId="3" xfId="0" applyFont="1" applyFill="1" applyBorder="1" applyAlignment="1" applyProtection="1">
      <alignment vertical="top" wrapText="1"/>
    </xf>
    <xf numFmtId="0" fontId="4" fillId="0" borderId="13" xfId="0" applyFont="1" applyBorder="1" applyAlignment="1" applyProtection="1"/>
    <xf numFmtId="0" fontId="4" fillId="0" borderId="15" xfId="0" applyFont="1" applyBorder="1" applyAlignment="1" applyProtection="1"/>
    <xf numFmtId="0" fontId="4" fillId="0" borderId="14" xfId="0" applyFont="1" applyBorder="1" applyProtection="1"/>
    <xf numFmtId="0" fontId="4" fillId="0" borderId="5" xfId="0" applyFont="1" applyBorder="1" applyAlignment="1">
      <alignment horizontal="left"/>
    </xf>
    <xf numFmtId="49" fontId="4" fillId="0" borderId="5" xfId="0" applyNumberFormat="1" applyFont="1" applyBorder="1" applyAlignment="1">
      <alignment horizontal="left"/>
    </xf>
    <xf numFmtId="166" fontId="4" fillId="0" borderId="5" xfId="0" applyNumberFormat="1" applyFont="1" applyBorder="1" applyAlignment="1">
      <alignment horizontal="left" wrapText="1"/>
    </xf>
    <xf numFmtId="0" fontId="6" fillId="0" borderId="4" xfId="0" applyFont="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protection locked="0"/>
    </xf>
    <xf numFmtId="170" fontId="2" fillId="0" borderId="0" xfId="0" applyNumberFormat="1" applyFont="1" applyBorder="1" applyProtection="1"/>
    <xf numFmtId="0" fontId="6" fillId="5" borderId="0" xfId="0" applyFont="1" applyFill="1" applyBorder="1" applyAlignment="1" applyProtection="1">
      <alignment vertical="center" wrapText="1"/>
    </xf>
    <xf numFmtId="0" fontId="2" fillId="3" borderId="4" xfId="0" applyFont="1" applyFill="1" applyBorder="1" applyProtection="1"/>
    <xf numFmtId="0" fontId="2" fillId="0" borderId="15" xfId="0" applyFont="1" applyBorder="1" applyProtection="1"/>
    <xf numFmtId="0" fontId="6" fillId="0" borderId="7" xfId="0" applyFont="1" applyFill="1" applyBorder="1" applyAlignment="1" applyProtection="1">
      <alignment horizontal="left" vertical="top" wrapText="1"/>
    </xf>
    <xf numFmtId="0" fontId="6" fillId="0" borderId="0" xfId="0" applyFont="1" applyFill="1" applyBorder="1" applyAlignment="1" applyProtection="1">
      <alignment horizontal="left" vertical="top" wrapText="1"/>
    </xf>
    <xf numFmtId="0" fontId="6" fillId="0" borderId="15" xfId="0" applyFont="1" applyFill="1" applyBorder="1" applyAlignment="1" applyProtection="1">
      <alignment horizontal="left" vertical="top" wrapText="1"/>
    </xf>
    <xf numFmtId="0" fontId="4" fillId="0" borderId="4" xfId="0" applyFont="1" applyBorder="1"/>
    <xf numFmtId="0" fontId="2" fillId="0" borderId="0" xfId="0" applyFont="1"/>
    <xf numFmtId="0" fontId="6" fillId="3" borderId="4" xfId="0" applyFont="1" applyFill="1" applyBorder="1" applyAlignment="1">
      <alignment vertical="center" wrapText="1"/>
    </xf>
    <xf numFmtId="0" fontId="6" fillId="3" borderId="1" xfId="0" applyFont="1" applyFill="1" applyBorder="1" applyAlignment="1">
      <alignment vertical="center" wrapText="1"/>
    </xf>
    <xf numFmtId="0" fontId="6" fillId="0" borderId="4" xfId="0" applyFont="1" applyBorder="1" applyAlignment="1">
      <alignment vertical="center" wrapText="1"/>
    </xf>
    <xf numFmtId="0" fontId="6" fillId="0" borderId="0" xfId="0" applyFont="1" applyAlignment="1">
      <alignment vertical="center" wrapText="1"/>
    </xf>
    <xf numFmtId="0" fontId="6" fillId="0" borderId="0" xfId="0" applyFont="1" applyAlignment="1" applyProtection="1">
      <alignment vertical="center" wrapText="1"/>
      <protection locked="0"/>
    </xf>
    <xf numFmtId="0" fontId="3" fillId="0" borderId="0" xfId="0" applyFont="1"/>
    <xf numFmtId="165" fontId="2" fillId="0" borderId="0" xfId="0" applyNumberFormat="1" applyFont="1"/>
    <xf numFmtId="0" fontId="6" fillId="0" borderId="0" xfId="0" applyFont="1" applyAlignment="1" applyProtection="1">
      <alignment horizontal="center" vertical="center" wrapText="1"/>
      <protection locked="0"/>
    </xf>
    <xf numFmtId="2" fontId="2" fillId="0" borderId="0" xfId="0" applyNumberFormat="1" applyFont="1"/>
    <xf numFmtId="169" fontId="2" fillId="0" borderId="0" xfId="0" applyNumberFormat="1" applyFont="1"/>
    <xf numFmtId="169" fontId="2" fillId="6" borderId="0" xfId="0" applyNumberFormat="1" applyFont="1" applyFill="1"/>
    <xf numFmtId="0" fontId="6" fillId="0" borderId="2" xfId="0" applyFont="1" applyBorder="1" applyAlignment="1" applyProtection="1">
      <alignment vertical="top" wrapText="1"/>
      <protection locked="0"/>
    </xf>
    <xf numFmtId="0" fontId="6" fillId="0" borderId="3" xfId="0" applyFont="1" applyBorder="1" applyAlignment="1" applyProtection="1">
      <alignment vertical="top" wrapText="1"/>
      <protection locked="0"/>
    </xf>
    <xf numFmtId="0" fontId="6" fillId="0" borderId="13" xfId="0" applyFont="1" applyBorder="1" applyAlignment="1" applyProtection="1">
      <alignment vertical="top" wrapText="1"/>
      <protection locked="0"/>
    </xf>
    <xf numFmtId="0" fontId="6" fillId="0" borderId="7" xfId="0" applyFont="1" applyBorder="1" applyAlignment="1" applyProtection="1">
      <alignment vertical="top" wrapText="1"/>
      <protection locked="0"/>
    </xf>
    <xf numFmtId="0" fontId="6" fillId="0" borderId="0" xfId="0" applyFont="1" applyAlignment="1" applyProtection="1">
      <alignment vertical="top" wrapText="1"/>
      <protection locked="0"/>
    </xf>
    <xf numFmtId="0" fontId="6" fillId="0" borderId="15" xfId="0" applyFont="1" applyBorder="1" applyAlignment="1" applyProtection="1">
      <alignment vertical="top" wrapText="1"/>
      <protection locked="0"/>
    </xf>
    <xf numFmtId="9" fontId="2" fillId="0" borderId="0" xfId="0" applyNumberFormat="1" applyFont="1"/>
    <xf numFmtId="41" fontId="6" fillId="0" borderId="4" xfId="29" applyNumberFormat="1" applyFont="1" applyFill="1" applyBorder="1" applyAlignment="1" applyProtection="1">
      <alignment horizontal="center" vertical="center" wrapText="1"/>
    </xf>
    <xf numFmtId="41" fontId="6" fillId="0" borderId="4" xfId="29" applyNumberFormat="1" applyFont="1" applyFill="1" applyBorder="1" applyAlignment="1" applyProtection="1">
      <alignment vertical="center" wrapText="1"/>
    </xf>
    <xf numFmtId="0" fontId="6" fillId="0" borderId="4" xfId="0" applyFont="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protection locked="0"/>
    </xf>
    <xf numFmtId="0" fontId="6" fillId="0" borderId="4" xfId="0" applyFont="1" applyBorder="1" applyAlignment="1">
      <alignment vertical="center" wrapText="1"/>
    </xf>
    <xf numFmtId="0" fontId="6" fillId="3" borderId="6" xfId="0" applyFont="1" applyFill="1" applyBorder="1" applyAlignment="1">
      <alignment horizontal="left" vertical="center" wrapText="1"/>
    </xf>
    <xf numFmtId="0" fontId="6" fillId="0" borderId="0" xfId="0" applyFont="1" applyBorder="1" applyAlignment="1">
      <alignment horizontal="center" vertical="center" wrapText="1"/>
    </xf>
    <xf numFmtId="0" fontId="6" fillId="0" borderId="0" xfId="0" applyFont="1" applyBorder="1" applyAlignment="1" applyProtection="1">
      <alignment horizontal="center" vertical="center" wrapText="1"/>
      <protection locked="0"/>
    </xf>
    <xf numFmtId="9" fontId="6" fillId="0" borderId="4" xfId="28" applyFont="1" applyFill="1" applyBorder="1" applyAlignment="1" applyProtection="1">
      <alignment vertical="center" wrapText="1"/>
      <protection locked="0"/>
    </xf>
    <xf numFmtId="0" fontId="0" fillId="0" borderId="0" xfId="0" applyAlignment="1">
      <alignment horizontal="center" vertical="center" wrapText="1"/>
    </xf>
    <xf numFmtId="169" fontId="0" fillId="0" borderId="4" xfId="27" applyNumberFormat="1" applyFont="1" applyBorder="1"/>
    <xf numFmtId="3" fontId="0" fillId="0" borderId="0" xfId="0" applyNumberFormat="1"/>
    <xf numFmtId="3" fontId="17" fillId="0" borderId="0" xfId="0" applyNumberFormat="1" applyFont="1"/>
    <xf numFmtId="10" fontId="0" fillId="0" borderId="4" xfId="0" applyNumberFormat="1" applyFont="1" applyBorder="1"/>
    <xf numFmtId="0" fontId="18" fillId="0" borderId="4" xfId="0" applyFont="1" applyBorder="1" applyAlignment="1" applyProtection="1">
      <alignment horizontal="center" vertical="center" wrapText="1"/>
      <protection locked="0"/>
    </xf>
    <xf numFmtId="169" fontId="18" fillId="0" borderId="4" xfId="27" applyNumberFormat="1" applyFont="1" applyFill="1" applyBorder="1" applyAlignment="1" applyProtection="1">
      <alignment vertical="center" wrapText="1"/>
      <protection locked="0"/>
    </xf>
    <xf numFmtId="0" fontId="0" fillId="8" borderId="4" xfId="0" applyFont="1" applyFill="1" applyBorder="1" applyAlignment="1">
      <alignment horizontal="center" vertical="center" wrapText="1"/>
    </xf>
    <xf numFmtId="0" fontId="0" fillId="0" borderId="0" xfId="0" applyFont="1"/>
    <xf numFmtId="0" fontId="0" fillId="8" borderId="4" xfId="0" applyFont="1" applyFill="1" applyBorder="1" applyAlignment="1">
      <alignment vertical="center" wrapText="1"/>
    </xf>
    <xf numFmtId="0" fontId="0" fillId="0" borderId="4" xfId="0" applyFont="1" applyBorder="1"/>
    <xf numFmtId="9" fontId="0" fillId="0" borderId="4" xfId="0" applyNumberFormat="1" applyFont="1" applyBorder="1"/>
    <xf numFmtId="0" fontId="0" fillId="8" borderId="4" xfId="0" applyFont="1" applyFill="1" applyBorder="1"/>
    <xf numFmtId="169" fontId="19" fillId="0" borderId="4" xfId="27" applyNumberFormat="1" applyFont="1" applyBorder="1"/>
    <xf numFmtId="0" fontId="0" fillId="0" borderId="4" xfId="0" applyFont="1" applyFill="1" applyBorder="1"/>
    <xf numFmtId="169" fontId="0" fillId="0" borderId="4" xfId="0" applyNumberFormat="1" applyFont="1" applyFill="1" applyBorder="1"/>
    <xf numFmtId="0" fontId="6" fillId="0" borderId="0" xfId="0" applyFont="1" applyBorder="1" applyAlignment="1" applyProtection="1">
      <alignment vertical="top" wrapText="1"/>
      <protection locked="0"/>
    </xf>
    <xf numFmtId="0" fontId="4" fillId="0" borderId="4" xfId="0" applyFont="1" applyBorder="1" applyAlignment="1">
      <alignment horizontal="left"/>
    </xf>
    <xf numFmtId="49" fontId="4" fillId="0" borderId="4" xfId="0" applyNumberFormat="1" applyFont="1" applyBorder="1" applyAlignment="1">
      <alignment horizontal="left"/>
    </xf>
    <xf numFmtId="166" fontId="4" fillId="0" borderId="4" xfId="0" applyNumberFormat="1" applyFont="1" applyBorder="1" applyAlignment="1">
      <alignment horizontal="left" wrapText="1"/>
    </xf>
    <xf numFmtId="171" fontId="6" fillId="0" borderId="4" xfId="28" applyNumberFormat="1" applyFont="1" applyFill="1" applyBorder="1" applyAlignment="1" applyProtection="1">
      <alignment horizontal="center" vertical="center" wrapText="1"/>
    </xf>
    <xf numFmtId="0" fontId="6" fillId="0" borderId="4" xfId="0" applyFont="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xf>
    <xf numFmtId="0" fontId="6" fillId="0" borderId="4" xfId="0" applyFont="1" applyBorder="1" applyAlignment="1" applyProtection="1">
      <alignment vertical="center" wrapText="1"/>
    </xf>
    <xf numFmtId="0" fontId="6" fillId="0" borderId="11" xfId="0" applyFont="1" applyBorder="1" applyAlignment="1" applyProtection="1">
      <alignment vertical="center" wrapText="1"/>
    </xf>
    <xf numFmtId="0" fontId="4" fillId="0" borderId="4" xfId="0" applyFont="1" applyBorder="1" applyAlignment="1" applyProtection="1">
      <alignment horizontal="center" vertical="center" wrapText="1"/>
    </xf>
    <xf numFmtId="0" fontId="5" fillId="2" borderId="7" xfId="0" applyFont="1" applyFill="1" applyBorder="1" applyAlignment="1" applyProtection="1">
      <alignment horizontal="center"/>
    </xf>
    <xf numFmtId="0" fontId="5" fillId="2" borderId="0" xfId="0" applyFont="1" applyFill="1" applyBorder="1" applyAlignment="1" applyProtection="1">
      <alignment horizontal="center"/>
    </xf>
    <xf numFmtId="0" fontId="6" fillId="0" borderId="4" xfId="0" applyFont="1" applyBorder="1" applyAlignment="1" applyProtection="1">
      <alignment horizontal="center" vertical="center" wrapText="1"/>
      <protection locked="0"/>
    </xf>
    <xf numFmtId="0" fontId="6" fillId="3" borderId="11" xfId="0" applyFont="1" applyFill="1" applyBorder="1" applyAlignment="1" applyProtection="1">
      <alignment horizontal="left" vertical="center" wrapText="1"/>
    </xf>
    <xf numFmtId="0" fontId="6" fillId="3" borderId="5" xfId="0" applyFont="1" applyFill="1" applyBorder="1" applyAlignment="1" applyProtection="1">
      <alignment horizontal="left" vertical="center" wrapText="1"/>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6" fillId="0" borderId="0" xfId="0" applyFont="1" applyFill="1" applyBorder="1" applyAlignment="1" applyProtection="1">
      <alignment vertical="center" wrapText="1"/>
      <protection locked="0"/>
    </xf>
    <xf numFmtId="0" fontId="6" fillId="3" borderId="4" xfId="0" applyFont="1" applyFill="1" applyBorder="1" applyAlignment="1" applyProtection="1">
      <alignment horizontal="center" vertical="center" wrapText="1"/>
    </xf>
    <xf numFmtId="0" fontId="6" fillId="3" borderId="8" xfId="0" applyFont="1" applyFill="1" applyBorder="1" applyAlignment="1" applyProtection="1">
      <alignment horizontal="center" vertical="center" wrapText="1"/>
    </xf>
    <xf numFmtId="0" fontId="6" fillId="3" borderId="4" xfId="0"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6" fillId="0" borderId="11" xfId="0" applyFont="1" applyFill="1" applyBorder="1" applyAlignment="1" applyProtection="1">
      <alignment vertical="center" wrapText="1"/>
    </xf>
    <xf numFmtId="0" fontId="6" fillId="0" borderId="12" xfId="0" applyFont="1" applyFill="1" applyBorder="1" applyAlignment="1" applyProtection="1">
      <alignment vertical="center" wrapText="1"/>
    </xf>
    <xf numFmtId="0" fontId="6" fillId="0" borderId="5" xfId="0" applyFont="1" applyFill="1" applyBorder="1" applyAlignment="1" applyProtection="1">
      <alignment vertical="center" wrapText="1"/>
    </xf>
    <xf numFmtId="0" fontId="2" fillId="0" borderId="4" xfId="0" applyFont="1" applyBorder="1" applyAlignment="1" applyProtection="1">
      <alignment horizontal="center"/>
    </xf>
    <xf numFmtId="0" fontId="4" fillId="0" borderId="4" xfId="0" applyFont="1" applyBorder="1" applyAlignment="1" applyProtection="1">
      <alignment horizontal="center" vertical="center"/>
    </xf>
    <xf numFmtId="0" fontId="4" fillId="0" borderId="11" xfId="0" applyFont="1" applyBorder="1" applyAlignment="1" applyProtection="1">
      <alignment horizontal="center" vertical="center"/>
    </xf>
    <xf numFmtId="0" fontId="5" fillId="2" borderId="11" xfId="0" applyFont="1" applyFill="1" applyBorder="1" applyAlignment="1" applyProtection="1">
      <alignment horizontal="center"/>
    </xf>
    <xf numFmtId="0" fontId="5" fillId="2" borderId="12" xfId="0" applyFont="1" applyFill="1" applyBorder="1" applyAlignment="1" applyProtection="1">
      <alignment horizontal="center"/>
    </xf>
    <xf numFmtId="0" fontId="5" fillId="2" borderId="5" xfId="0" applyFont="1" applyFill="1" applyBorder="1" applyAlignment="1" applyProtection="1">
      <alignment horizontal="center"/>
    </xf>
    <xf numFmtId="0" fontId="6" fillId="5" borderId="11" xfId="0" applyFont="1" applyFill="1" applyBorder="1" applyAlignment="1" applyProtection="1">
      <alignment horizontal="left" vertical="center" wrapText="1"/>
    </xf>
    <xf numFmtId="0" fontId="6" fillId="5" borderId="12" xfId="0" applyFont="1" applyFill="1" applyBorder="1" applyAlignment="1" applyProtection="1">
      <alignment horizontal="left" vertical="center" wrapText="1"/>
    </xf>
    <xf numFmtId="0" fontId="6" fillId="5" borderId="5" xfId="0" applyFont="1" applyFill="1" applyBorder="1" applyAlignment="1" applyProtection="1">
      <alignment horizontal="left" vertical="center" wrapText="1"/>
    </xf>
    <xf numFmtId="0" fontId="6" fillId="0" borderId="11" xfId="0" applyFont="1" applyBorder="1" applyAlignment="1" applyProtection="1">
      <alignment vertical="center" wrapText="1"/>
    </xf>
    <xf numFmtId="0" fontId="6" fillId="0" borderId="5" xfId="0" applyFont="1" applyBorder="1" applyAlignment="1" applyProtection="1">
      <alignment vertical="center" wrapText="1"/>
    </xf>
    <xf numFmtId="0" fontId="6" fillId="0" borderId="1" xfId="0" applyFont="1" applyBorder="1" applyAlignment="1" applyProtection="1">
      <alignment vertical="center" wrapText="1"/>
    </xf>
    <xf numFmtId="0" fontId="6" fillId="0" borderId="8" xfId="0" applyFont="1" applyBorder="1" applyAlignment="1" applyProtection="1">
      <alignment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13"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6" fillId="0" borderId="10" xfId="0" applyFont="1" applyBorder="1" applyAlignment="1" applyProtection="1">
      <alignment horizontal="center" vertical="center" wrapText="1"/>
    </xf>
    <xf numFmtId="0" fontId="6" fillId="0" borderId="14" xfId="0" applyFont="1" applyBorder="1" applyAlignment="1" applyProtection="1">
      <alignment horizontal="center" vertical="center" wrapText="1"/>
    </xf>
    <xf numFmtId="0" fontId="6" fillId="3" borderId="1" xfId="0" applyFont="1" applyFill="1" applyBorder="1" applyAlignment="1" applyProtection="1">
      <alignment horizontal="center" vertical="center" wrapText="1"/>
    </xf>
    <xf numFmtId="0" fontId="6" fillId="0" borderId="4" xfId="0" applyFont="1" applyBorder="1" applyAlignment="1" applyProtection="1">
      <alignment horizontal="center" vertical="center" wrapText="1"/>
    </xf>
    <xf numFmtId="10" fontId="6" fillId="3" borderId="11" xfId="0" applyNumberFormat="1" applyFont="1" applyFill="1" applyBorder="1" applyAlignment="1" applyProtection="1">
      <alignment horizontal="center"/>
    </xf>
    <xf numFmtId="0" fontId="6" fillId="3" borderId="12" xfId="0" applyFont="1" applyFill="1" applyBorder="1" applyAlignment="1" applyProtection="1">
      <alignment horizontal="center"/>
    </xf>
    <xf numFmtId="0" fontId="6" fillId="3" borderId="5" xfId="0" applyFont="1" applyFill="1" applyBorder="1" applyAlignment="1" applyProtection="1">
      <alignment horizontal="center"/>
    </xf>
    <xf numFmtId="170" fontId="6" fillId="3" borderId="11" xfId="0" applyNumberFormat="1" applyFont="1" applyFill="1" applyBorder="1" applyAlignment="1" applyProtection="1">
      <alignment horizontal="center" vertical="center" wrapText="1"/>
    </xf>
    <xf numFmtId="170" fontId="6" fillId="3" borderId="12" xfId="0" applyNumberFormat="1" applyFont="1" applyFill="1" applyBorder="1" applyAlignment="1" applyProtection="1">
      <alignment horizontal="center" vertical="center" wrapText="1"/>
    </xf>
    <xf numFmtId="170" fontId="6" fillId="3" borderId="5" xfId="0" applyNumberFormat="1" applyFont="1" applyFill="1" applyBorder="1" applyAlignment="1" applyProtection="1">
      <alignment horizontal="center" vertical="center" wrapText="1"/>
    </xf>
    <xf numFmtId="0" fontId="6" fillId="3" borderId="2" xfId="0" applyFont="1" applyFill="1" applyBorder="1" applyAlignment="1" applyProtection="1">
      <alignment horizontal="left" vertical="center" wrapText="1"/>
    </xf>
    <xf numFmtId="0" fontId="6" fillId="3" borderId="13"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xf numFmtId="0" fontId="6" fillId="3" borderId="14" xfId="0" applyFont="1" applyFill="1" applyBorder="1" applyAlignment="1" applyProtection="1">
      <alignment horizontal="left" vertical="center" wrapText="1"/>
    </xf>
    <xf numFmtId="0" fontId="6" fillId="3" borderId="11" xfId="0" applyFont="1" applyFill="1" applyBorder="1" applyAlignment="1" applyProtection="1">
      <alignment horizontal="center" vertical="center" wrapText="1"/>
    </xf>
    <xf numFmtId="0" fontId="6" fillId="3" borderId="12" xfId="0" applyFont="1" applyFill="1" applyBorder="1" applyAlignment="1" applyProtection="1">
      <alignment horizontal="center" vertical="center" wrapText="1"/>
    </xf>
    <xf numFmtId="0" fontId="6" fillId="3" borderId="5" xfId="0" applyFont="1" applyFill="1" applyBorder="1" applyAlignment="1" applyProtection="1">
      <alignment horizontal="center" vertical="center" wrapText="1"/>
    </xf>
    <xf numFmtId="0" fontId="6" fillId="3" borderId="11" xfId="0" applyFont="1" applyFill="1" applyBorder="1" applyAlignment="1" applyProtection="1">
      <alignment horizontal="center"/>
    </xf>
    <xf numFmtId="170" fontId="6" fillId="0" borderId="11" xfId="0" applyNumberFormat="1" applyFont="1" applyFill="1" applyBorder="1" applyAlignment="1" applyProtection="1">
      <alignment horizontal="center" vertical="center" wrapText="1"/>
    </xf>
    <xf numFmtId="170" fontId="6" fillId="0" borderId="12" xfId="0" applyNumberFormat="1" applyFont="1" applyFill="1" applyBorder="1" applyAlignment="1" applyProtection="1">
      <alignment horizontal="center" vertical="center" wrapText="1"/>
    </xf>
    <xf numFmtId="170" fontId="6" fillId="0" borderId="5" xfId="0" applyNumberFormat="1"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5" borderId="11" xfId="0" applyFont="1" applyFill="1" applyBorder="1" applyAlignment="1" applyProtection="1">
      <alignment horizontal="center" vertical="center" wrapText="1"/>
    </xf>
    <xf numFmtId="0" fontId="6" fillId="5" borderId="12" xfId="0" applyFont="1" applyFill="1" applyBorder="1" applyAlignment="1" applyProtection="1">
      <alignment horizontal="center" vertical="center" wrapText="1"/>
    </xf>
    <xf numFmtId="0" fontId="6" fillId="5" borderId="5" xfId="0" applyFont="1" applyFill="1" applyBorder="1" applyAlignment="1" applyProtection="1">
      <alignment horizontal="center" vertical="center" wrapText="1"/>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0" borderId="7" xfId="0" applyFont="1" applyBorder="1" applyAlignment="1" applyProtection="1">
      <alignment horizontal="left" vertical="top" wrapText="1"/>
      <protection locked="0"/>
    </xf>
    <xf numFmtId="0" fontId="6" fillId="0" borderId="0" xfId="0" applyFont="1" applyBorder="1" applyAlignment="1" applyProtection="1">
      <alignment horizontal="left" vertical="top" wrapText="1"/>
      <protection locked="0"/>
    </xf>
    <xf numFmtId="0" fontId="6" fillId="0" borderId="15"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4" xfId="0" applyFont="1" applyBorder="1" applyAlignment="1" applyProtection="1">
      <alignment horizontal="left" vertical="top" wrapText="1"/>
      <protection locked="0"/>
    </xf>
    <xf numFmtId="0" fontId="6" fillId="0" borderId="11" xfId="0" applyFont="1" applyBorder="1" applyAlignment="1" applyProtection="1">
      <alignment vertical="center" wrapText="1"/>
      <protection locked="0"/>
    </xf>
    <xf numFmtId="0" fontId="6" fillId="0" borderId="12" xfId="0" applyFont="1" applyBorder="1" applyAlignment="1" applyProtection="1">
      <alignment vertical="center" wrapText="1"/>
      <protection locked="0"/>
    </xf>
    <xf numFmtId="0" fontId="6" fillId="0" borderId="5" xfId="0" applyFont="1" applyBorder="1" applyAlignment="1" applyProtection="1">
      <alignment vertical="center" wrapText="1"/>
      <protection locked="0"/>
    </xf>
    <xf numFmtId="0" fontId="2" fillId="0" borderId="1"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5" fillId="2" borderId="11" xfId="0" applyFont="1" applyFill="1" applyBorder="1" applyAlignment="1">
      <alignment horizontal="center"/>
    </xf>
    <xf numFmtId="0" fontId="5" fillId="2" borderId="12" xfId="0" applyFont="1" applyFill="1" applyBorder="1" applyAlignment="1">
      <alignment horizontal="center"/>
    </xf>
    <xf numFmtId="0" fontId="5" fillId="2" borderId="5" xfId="0" applyFont="1" applyFill="1" applyBorder="1" applyAlignment="1">
      <alignment horizontal="center"/>
    </xf>
    <xf numFmtId="0" fontId="6" fillId="5" borderId="11" xfId="0" applyFont="1" applyFill="1" applyBorder="1" applyAlignment="1" applyProtection="1">
      <alignment horizontal="left" vertical="center" wrapText="1"/>
      <protection locked="0"/>
    </xf>
    <xf numFmtId="0" fontId="6" fillId="5" borderId="12" xfId="0" applyFont="1" applyFill="1" applyBorder="1" applyAlignment="1" applyProtection="1">
      <alignment horizontal="left" vertical="center" wrapText="1"/>
      <protection locked="0"/>
    </xf>
    <xf numFmtId="0" fontId="6" fillId="5" borderId="5" xfId="0" applyFont="1" applyFill="1" applyBorder="1" applyAlignment="1" applyProtection="1">
      <alignment horizontal="left" vertical="center" wrapText="1"/>
      <protection locked="0"/>
    </xf>
    <xf numFmtId="0" fontId="6" fillId="0" borderId="11" xfId="0" applyFont="1" applyFill="1" applyBorder="1" applyAlignment="1" applyProtection="1">
      <alignment horizontal="left" vertical="center" wrapText="1"/>
      <protection locked="0"/>
    </xf>
    <xf numFmtId="0" fontId="6" fillId="0" borderId="12" xfId="0" applyFont="1" applyFill="1" applyBorder="1" applyAlignment="1" applyProtection="1">
      <alignment horizontal="left" vertical="center" wrapText="1"/>
      <protection locked="0"/>
    </xf>
    <xf numFmtId="0" fontId="6" fillId="0" borderId="5" xfId="0" applyFont="1" applyFill="1" applyBorder="1" applyAlignment="1" applyProtection="1">
      <alignment horizontal="left" vertical="center" wrapText="1"/>
      <protection locked="0"/>
    </xf>
    <xf numFmtId="0" fontId="6" fillId="3" borderId="1"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1" xfId="0" applyFont="1" applyFill="1" applyBorder="1" applyAlignment="1" applyProtection="1">
      <alignment horizontal="center" vertical="center" wrapText="1"/>
      <protection locked="0"/>
    </xf>
    <xf numFmtId="0" fontId="6" fillId="3" borderId="6" xfId="0" applyFont="1" applyFill="1" applyBorder="1" applyAlignment="1" applyProtection="1">
      <alignment horizontal="center" vertical="center" wrapText="1"/>
      <protection locked="0"/>
    </xf>
    <xf numFmtId="0" fontId="6" fillId="3" borderId="8" xfId="0" applyFont="1" applyFill="1" applyBorder="1" applyAlignment="1" applyProtection="1">
      <alignment horizontal="center" vertical="center" wrapText="1"/>
      <protection locked="0"/>
    </xf>
    <xf numFmtId="0" fontId="6" fillId="3" borderId="11" xfId="0" applyFont="1" applyFill="1" applyBorder="1" applyAlignment="1" applyProtection="1">
      <alignment horizontal="center" vertical="center" wrapText="1"/>
      <protection locked="0"/>
    </xf>
    <xf numFmtId="0" fontId="6" fillId="3" borderId="12" xfId="0" applyFont="1" applyFill="1" applyBorder="1" applyAlignment="1" applyProtection="1">
      <alignment horizontal="center" vertical="center" wrapText="1"/>
      <protection locked="0"/>
    </xf>
    <xf numFmtId="0" fontId="6" fillId="3" borderId="5" xfId="0" applyFont="1" applyFill="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protection locked="0"/>
    </xf>
    <xf numFmtId="0" fontId="6" fillId="3" borderId="4" xfId="0" applyFont="1" applyFill="1" applyBorder="1" applyAlignment="1">
      <alignment horizontal="left" vertical="center"/>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3" borderId="11"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5" xfId="0" applyFont="1" applyFill="1" applyBorder="1" applyAlignment="1">
      <alignment horizontal="left" vertical="center" wrapText="1"/>
    </xf>
    <xf numFmtId="0" fontId="6" fillId="0" borderId="2" xfId="0" applyFont="1" applyBorder="1" applyAlignment="1" applyProtection="1">
      <alignment horizontal="left" vertical="top" wrapText="1"/>
      <protection locked="0"/>
    </xf>
    <xf numFmtId="0" fontId="6" fillId="0" borderId="3" xfId="0" applyFont="1" applyBorder="1" applyAlignment="1" applyProtection="1">
      <alignment horizontal="left" vertical="top" wrapText="1"/>
      <protection locked="0"/>
    </xf>
    <xf numFmtId="0" fontId="6" fillId="0" borderId="13" xfId="0" applyFont="1" applyBorder="1" applyAlignment="1" applyProtection="1">
      <alignment horizontal="left" vertical="top" wrapText="1"/>
      <protection locked="0"/>
    </xf>
    <xf numFmtId="0" fontId="6" fillId="3" borderId="11" xfId="0" applyFont="1" applyFill="1" applyBorder="1" applyAlignment="1">
      <alignment horizontal="center"/>
    </xf>
    <xf numFmtId="0" fontId="6" fillId="3" borderId="12" xfId="0" applyFont="1" applyFill="1" applyBorder="1" applyAlignment="1">
      <alignment horizontal="center"/>
    </xf>
    <xf numFmtId="0" fontId="6" fillId="3" borderId="5" xfId="0" applyFont="1" applyFill="1" applyBorder="1" applyAlignment="1">
      <alignment horizontal="center"/>
    </xf>
    <xf numFmtId="10" fontId="6" fillId="3" borderId="11" xfId="0" applyNumberFormat="1" applyFont="1" applyFill="1" applyBorder="1" applyAlignment="1" applyProtection="1">
      <alignment horizontal="center" vertical="center" wrapText="1"/>
      <protection locked="0"/>
    </xf>
    <xf numFmtId="10" fontId="6" fillId="3" borderId="12" xfId="0" applyNumberFormat="1" applyFont="1" applyFill="1" applyBorder="1" applyAlignment="1" applyProtection="1">
      <alignment horizontal="center" vertical="center" wrapText="1"/>
      <protection locked="0"/>
    </xf>
    <xf numFmtId="10" fontId="6" fillId="3" borderId="5" xfId="0" applyNumberFormat="1" applyFont="1" applyFill="1" applyBorder="1" applyAlignment="1" applyProtection="1">
      <alignment horizontal="center" vertical="center" wrapText="1"/>
      <protection locked="0"/>
    </xf>
    <xf numFmtId="0" fontId="6" fillId="3" borderId="4"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6" fillId="3" borderId="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14" xfId="0" applyFont="1" applyFill="1" applyBorder="1" applyAlignment="1">
      <alignment horizontal="left" vertical="center" wrapText="1"/>
    </xf>
    <xf numFmtId="10" fontId="6" fillId="7" borderId="11" xfId="0" applyNumberFormat="1" applyFont="1" applyFill="1" applyBorder="1" applyAlignment="1" applyProtection="1">
      <alignment horizontal="center" vertical="center" wrapText="1"/>
      <protection locked="0"/>
    </xf>
    <xf numFmtId="10" fontId="6" fillId="7" borderId="12" xfId="0" applyNumberFormat="1" applyFont="1" applyFill="1" applyBorder="1" applyAlignment="1" applyProtection="1">
      <alignment horizontal="center" vertical="center" wrapText="1"/>
      <protection locked="0"/>
    </xf>
    <xf numFmtId="10" fontId="6" fillId="7" borderId="5" xfId="0" applyNumberFormat="1" applyFont="1" applyFill="1" applyBorder="1" applyAlignment="1" applyProtection="1">
      <alignment horizontal="center" vertical="center" wrapText="1"/>
      <protection locked="0"/>
    </xf>
    <xf numFmtId="0" fontId="6" fillId="7" borderId="4"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7" borderId="5" xfId="0" applyFont="1" applyFill="1" applyBorder="1" applyAlignment="1">
      <alignment horizontal="center" vertical="center" wrapText="1"/>
    </xf>
    <xf numFmtId="0" fontId="0" fillId="8" borderId="4" xfId="0" applyFont="1" applyFill="1" applyBorder="1" applyAlignment="1">
      <alignment horizontal="center"/>
    </xf>
    <xf numFmtId="0" fontId="4" fillId="0" borderId="2" xfId="0" applyFont="1" applyFill="1" applyBorder="1" applyAlignment="1" applyProtection="1">
      <alignment horizontal="left" vertical="top" wrapText="1"/>
    </xf>
    <xf numFmtId="0" fontId="4" fillId="0" borderId="3" xfId="0" applyFont="1" applyFill="1" applyBorder="1" applyAlignment="1" applyProtection="1">
      <alignment horizontal="left" vertical="top" wrapText="1"/>
    </xf>
    <xf numFmtId="0" fontId="4" fillId="0" borderId="13" xfId="0" applyFont="1" applyFill="1" applyBorder="1" applyAlignment="1" applyProtection="1">
      <alignment horizontal="left" vertical="top" wrapText="1"/>
    </xf>
  </cellXfs>
  <cellStyles count="30">
    <cellStyle name="Hipervínculo 2" xfId="18"/>
    <cellStyle name="Hipervínculo 3" xfId="19"/>
    <cellStyle name="Millares" xfId="27" builtinId="3"/>
    <cellStyle name="Millares [0] 2" xfId="1"/>
    <cellStyle name="Millares 2" xfId="2"/>
    <cellStyle name="Millares 3" xfId="3"/>
    <cellStyle name="Millares 3 2 2" xfId="4"/>
    <cellStyle name="Millares 3 3" xfId="5"/>
    <cellStyle name="Millares 4" xfId="6"/>
    <cellStyle name="Millares 5" xfId="7"/>
    <cellStyle name="Millares 6" xfId="20"/>
    <cellStyle name="Moneda" xfId="29" builtinId="4"/>
    <cellStyle name="Normal" xfId="0" builtinId="0"/>
    <cellStyle name="Normal 2" xfId="8"/>
    <cellStyle name="Normal 2 2" xfId="9"/>
    <cellStyle name="Normal 2 2 2" xfId="21"/>
    <cellStyle name="Normal 2 24" xfId="10"/>
    <cellStyle name="Normal 2 3" xfId="22"/>
    <cellStyle name="Normal 3" xfId="11"/>
    <cellStyle name="Normal 3 2" xfId="12"/>
    <cellStyle name="Normal 3 3" xfId="23"/>
    <cellStyle name="Normal 4" xfId="13"/>
    <cellStyle name="Normal 4 2" xfId="24"/>
    <cellStyle name="Normal 4 3" xfId="25"/>
    <cellStyle name="Normal 5" xfId="17"/>
    <cellStyle name="Porcentaje" xfId="28" builtinId="5"/>
    <cellStyle name="Porcentaje 2" xfId="14"/>
    <cellStyle name="Porcentaje 3" xfId="26"/>
    <cellStyle name="Porcentual 4 2" xfId="15"/>
    <cellStyle name="Porcentual 5" xfId="16"/>
  </cellStyles>
  <dxfs count="8">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bgColor theme="0"/>
        </patternFill>
      </fill>
    </dxf>
    <dxf>
      <fill>
        <patternFill>
          <bgColor rgb="FFFFFF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'Ficha 2 ANUAL '!$F$21</c:f>
              <c:strCache>
                <c:ptCount val="1"/>
                <c:pt idx="0">
                  <c:v>Valor total de inversión año 2021 (Plan Inicial)</c:v>
                </c:pt>
              </c:strCache>
            </c:strRef>
          </c:tx>
          <c:spPr>
            <a:solidFill>
              <a:schemeClr val="accent1"/>
            </a:solidFill>
            <a:ln>
              <a:noFill/>
            </a:ln>
            <a:effectLst/>
          </c:spPr>
          <c:invertIfNegative val="0"/>
          <c:cat>
            <c:strRef>
              <c:f>'Ficha 2 ANUAL '!$B$22:$B$28</c:f>
              <c:strCache>
                <c:ptCount val="7"/>
                <c:pt idx="0">
                  <c:v>Línea 1</c:v>
                </c:pt>
                <c:pt idx="1">
                  <c:v>Línea 2</c:v>
                </c:pt>
                <c:pt idx="2">
                  <c:v>Línea 3</c:v>
                </c:pt>
                <c:pt idx="3">
                  <c:v>Línea 4</c:v>
                </c:pt>
                <c:pt idx="4">
                  <c:v>Línea 5</c:v>
                </c:pt>
                <c:pt idx="5">
                  <c:v>Línea 6</c:v>
                </c:pt>
                <c:pt idx="6">
                  <c:v>Cumplimiento total del plan</c:v>
                </c:pt>
              </c:strCache>
            </c:strRef>
          </c:cat>
          <c:val>
            <c:numRef>
              <c:f>'Ficha 2 ANUAL '!$F$22:$F$28</c:f>
              <c:numCache>
                <c:formatCode>_("$"\ * #,##0_);_("$"\ * \(#,##0\);_("$"\ * "-"??_);_(@_)</c:formatCode>
                <c:ptCount val="7"/>
                <c:pt idx="0">
                  <c:v>60934270043</c:v>
                </c:pt>
                <c:pt idx="1">
                  <c:v>5143995325</c:v>
                </c:pt>
                <c:pt idx="2">
                  <c:v>1496124577</c:v>
                </c:pt>
                <c:pt idx="3">
                  <c:v>1396460464</c:v>
                </c:pt>
                <c:pt idx="4">
                  <c:v>3062874936</c:v>
                </c:pt>
                <c:pt idx="5">
                  <c:v>18215217982</c:v>
                </c:pt>
                <c:pt idx="6">
                  <c:v>90248943327</c:v>
                </c:pt>
              </c:numCache>
            </c:numRef>
          </c:val>
          <c:extLst>
            <c:ext xmlns:c16="http://schemas.microsoft.com/office/drawing/2014/chart" uri="{C3380CC4-5D6E-409C-BE32-E72D297353CC}">
              <c16:uniqueId val="{00000000-A67D-435C-AAD7-1811DF8E190E}"/>
            </c:ext>
          </c:extLst>
        </c:ser>
        <c:ser>
          <c:idx val="1"/>
          <c:order val="1"/>
          <c:tx>
            <c:strRef>
              <c:f>'Ficha 2 ANUAL '!$G$21</c:f>
              <c:strCache>
                <c:ptCount val="1"/>
                <c:pt idx="0">
                  <c:v>Valor total ejecutado
 a diciembre 31 de 2021</c:v>
                </c:pt>
              </c:strCache>
            </c:strRef>
          </c:tx>
          <c:spPr>
            <a:solidFill>
              <a:schemeClr val="accent2"/>
            </a:solidFill>
            <a:ln>
              <a:noFill/>
            </a:ln>
            <a:effectLst/>
          </c:spPr>
          <c:invertIfNegative val="0"/>
          <c:cat>
            <c:strRef>
              <c:f>'Ficha 2 ANUAL '!$B$22:$B$28</c:f>
              <c:strCache>
                <c:ptCount val="7"/>
                <c:pt idx="0">
                  <c:v>Línea 1</c:v>
                </c:pt>
                <c:pt idx="1">
                  <c:v>Línea 2</c:v>
                </c:pt>
                <c:pt idx="2">
                  <c:v>Línea 3</c:v>
                </c:pt>
                <c:pt idx="3">
                  <c:v>Línea 4</c:v>
                </c:pt>
                <c:pt idx="4">
                  <c:v>Línea 5</c:v>
                </c:pt>
                <c:pt idx="5">
                  <c:v>Línea 6</c:v>
                </c:pt>
                <c:pt idx="6">
                  <c:v>Cumplimiento total del plan</c:v>
                </c:pt>
              </c:strCache>
            </c:strRef>
          </c:cat>
          <c:val>
            <c:numRef>
              <c:f>'Ficha 2 ANUAL '!$G$22:$G$28</c:f>
              <c:numCache>
                <c:formatCode>_("$"\ * #,##0_);_("$"\ * \(#,##0\);_("$"\ * "-"??_);_(@_)</c:formatCode>
                <c:ptCount val="7"/>
                <c:pt idx="0">
                  <c:v>52278928053.970001</c:v>
                </c:pt>
                <c:pt idx="1">
                  <c:v>3674674892.9899998</c:v>
                </c:pt>
                <c:pt idx="2">
                  <c:v>1238957881.02</c:v>
                </c:pt>
                <c:pt idx="3">
                  <c:v>1377537250.5</c:v>
                </c:pt>
                <c:pt idx="4">
                  <c:v>2529542337.7200003</c:v>
                </c:pt>
                <c:pt idx="5">
                  <c:v>14288179276.17</c:v>
                </c:pt>
                <c:pt idx="6">
                  <c:v>75387819692.369995</c:v>
                </c:pt>
              </c:numCache>
            </c:numRef>
          </c:val>
          <c:extLst>
            <c:ext xmlns:c16="http://schemas.microsoft.com/office/drawing/2014/chart" uri="{C3380CC4-5D6E-409C-BE32-E72D297353CC}">
              <c16:uniqueId val="{00000001-A67D-435C-AAD7-1811DF8E190E}"/>
            </c:ext>
          </c:extLst>
        </c:ser>
        <c:dLbls>
          <c:showLegendKey val="0"/>
          <c:showVal val="0"/>
          <c:showCatName val="0"/>
          <c:showSerName val="0"/>
          <c:showPercent val="0"/>
          <c:showBubbleSize val="0"/>
        </c:dLbls>
        <c:gapWidth val="150"/>
        <c:axId val="1462506528"/>
        <c:axId val="1462494048"/>
      </c:barChart>
      <c:lineChart>
        <c:grouping val="standard"/>
        <c:varyColors val="0"/>
        <c:ser>
          <c:idx val="2"/>
          <c:order val="2"/>
          <c:tx>
            <c:strRef>
              <c:f>'Ficha 2 ANUAL '!$H$21</c:f>
              <c:strCache>
                <c:ptCount val="1"/>
                <c:pt idx="0">
                  <c:v>% de ejecución financiera 
con respecto al plan inicial  a diciembre 31 de 2021</c:v>
                </c:pt>
              </c:strCache>
            </c:strRef>
          </c:tx>
          <c:spPr>
            <a:ln w="28575" cap="rnd">
              <a:solidFill>
                <a:schemeClr val="accent3"/>
              </a:solidFill>
              <a:round/>
            </a:ln>
            <a:effectLst/>
          </c:spPr>
          <c:marker>
            <c:symbol val="none"/>
          </c:marker>
          <c:cat>
            <c:strRef>
              <c:f>'Ficha 2 ANUAL '!$B$22:$B$28</c:f>
              <c:strCache>
                <c:ptCount val="7"/>
                <c:pt idx="0">
                  <c:v>Línea 1</c:v>
                </c:pt>
                <c:pt idx="1">
                  <c:v>Línea 2</c:v>
                </c:pt>
                <c:pt idx="2">
                  <c:v>Línea 3</c:v>
                </c:pt>
                <c:pt idx="3">
                  <c:v>Línea 4</c:v>
                </c:pt>
                <c:pt idx="4">
                  <c:v>Línea 5</c:v>
                </c:pt>
                <c:pt idx="5">
                  <c:v>Línea 6</c:v>
                </c:pt>
                <c:pt idx="6">
                  <c:v>Cumplimiento total del plan</c:v>
                </c:pt>
              </c:strCache>
            </c:strRef>
          </c:cat>
          <c:val>
            <c:numRef>
              <c:f>'Ficha 2 ANUAL '!$H$22:$H$28</c:f>
              <c:numCache>
                <c:formatCode>0.00%</c:formatCode>
                <c:ptCount val="7"/>
                <c:pt idx="0">
                  <c:v>0.85795608968611403</c:v>
                </c:pt>
                <c:pt idx="1">
                  <c:v>0.71436202034067742</c:v>
                </c:pt>
                <c:pt idx="2">
                  <c:v>0.82811144209951704</c:v>
                </c:pt>
                <c:pt idx="3">
                  <c:v>0.98644915915070264</c:v>
                </c:pt>
                <c:pt idx="4">
                  <c:v>0.82587189832291619</c:v>
                </c:pt>
                <c:pt idx="5">
                  <c:v>0.7844089096429897</c:v>
                </c:pt>
                <c:pt idx="6">
                  <c:v>0.8353318821608412</c:v>
                </c:pt>
              </c:numCache>
            </c:numRef>
          </c:val>
          <c:smooth val="0"/>
          <c:extLst>
            <c:ext xmlns:c16="http://schemas.microsoft.com/office/drawing/2014/chart" uri="{C3380CC4-5D6E-409C-BE32-E72D297353CC}">
              <c16:uniqueId val="{00000002-A67D-435C-AAD7-1811DF8E190E}"/>
            </c:ext>
          </c:extLst>
        </c:ser>
        <c:dLbls>
          <c:showLegendKey val="0"/>
          <c:showVal val="0"/>
          <c:showCatName val="0"/>
          <c:showSerName val="0"/>
          <c:showPercent val="0"/>
          <c:showBubbleSize val="0"/>
        </c:dLbls>
        <c:marker val="1"/>
        <c:smooth val="0"/>
        <c:axId val="1333287040"/>
        <c:axId val="1462500288"/>
      </c:lineChart>
      <c:catAx>
        <c:axId val="1462506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62494048"/>
        <c:crosses val="autoZero"/>
        <c:auto val="1"/>
        <c:lblAlgn val="ctr"/>
        <c:lblOffset val="100"/>
        <c:noMultiLvlLbl val="0"/>
      </c:catAx>
      <c:valAx>
        <c:axId val="1462494048"/>
        <c:scaling>
          <c:orientation val="minMax"/>
        </c:scaling>
        <c:delete val="0"/>
        <c:axPos val="l"/>
        <c:majorGridlines>
          <c:spPr>
            <a:ln w="9525" cap="flat" cmpd="sng" algn="ctr">
              <a:solidFill>
                <a:schemeClr val="tx1">
                  <a:lumMod val="15000"/>
                  <a:lumOff val="85000"/>
                </a:schemeClr>
              </a:solidFill>
              <a:round/>
            </a:ln>
            <a:effectLst/>
          </c:spPr>
        </c:majorGridlines>
        <c:title>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_(&quot;$&quot;\ * #,##0_);_(&quot;$&quot;\ * \(#,##0\);_(&quot;$&quot;\ *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62506528"/>
        <c:crosses val="autoZero"/>
        <c:crossBetween val="between"/>
      </c:valAx>
      <c:valAx>
        <c:axId val="1462500288"/>
        <c:scaling>
          <c:orientation val="minMax"/>
        </c:scaling>
        <c:delete val="0"/>
        <c:axPos val="r"/>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33287040"/>
        <c:crosses val="max"/>
        <c:crossBetween val="between"/>
      </c:valAx>
      <c:catAx>
        <c:axId val="1333287040"/>
        <c:scaling>
          <c:orientation val="minMax"/>
        </c:scaling>
        <c:delete val="1"/>
        <c:axPos val="b"/>
        <c:numFmt formatCode="General" sourceLinked="1"/>
        <c:majorTickMark val="none"/>
        <c:minorTickMark val="none"/>
        <c:tickLblPos val="nextTo"/>
        <c:crossAx val="1462500288"/>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a:t>Facebook</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plotArea>
      <c:layout/>
      <c:barChart>
        <c:barDir val="bar"/>
        <c:grouping val="clustered"/>
        <c:varyColors val="0"/>
        <c:ser>
          <c:idx val="0"/>
          <c:order val="0"/>
          <c:tx>
            <c:strRef>
              <c:f>'Gráficas comunicaciones'!$B$1</c:f>
              <c:strCache>
                <c:ptCount val="1"/>
                <c:pt idx="0">
                  <c:v>Facebook - Número de seguidores de la marca ITM</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trendline>
            <c:spPr>
              <a:ln w="19050" cap="rnd">
                <a:solidFill>
                  <a:schemeClr val="accent1"/>
                </a:solidFill>
              </a:ln>
              <a:effectLst/>
            </c:spPr>
            <c:trendlineType val="linear"/>
            <c:dispRSqr val="0"/>
            <c:dispEq val="0"/>
          </c:trendline>
          <c:cat>
            <c:strRef>
              <c:f>'Gráficas comunicaciones'!$A$2:$A$10</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comunicaciones'!$B$2:$B$10</c:f>
              <c:numCache>
                <c:formatCode>_(* #,##0_);_(* \(#,##0\);_(* "-"??_);_(@_)</c:formatCode>
                <c:ptCount val="9"/>
                <c:pt idx="0">
                  <c:v>19903</c:v>
                </c:pt>
                <c:pt idx="1">
                  <c:v>23358</c:v>
                </c:pt>
                <c:pt idx="2">
                  <c:v>26116</c:v>
                </c:pt>
                <c:pt idx="3">
                  <c:v>28624</c:v>
                </c:pt>
                <c:pt idx="4">
                  <c:v>31352</c:v>
                </c:pt>
                <c:pt idx="5">
                  <c:v>33999</c:v>
                </c:pt>
                <c:pt idx="6">
                  <c:v>36585</c:v>
                </c:pt>
                <c:pt idx="7">
                  <c:v>39050</c:v>
                </c:pt>
                <c:pt idx="8">
                  <c:v>41286</c:v>
                </c:pt>
              </c:numCache>
            </c:numRef>
          </c:val>
          <c:extLst>
            <c:ext xmlns:c16="http://schemas.microsoft.com/office/drawing/2014/chart" uri="{C3380CC4-5D6E-409C-BE32-E72D297353CC}">
              <c16:uniqueId val="{00000000-828B-4116-87BF-5149FE28DE1B}"/>
            </c:ext>
          </c:extLst>
        </c:ser>
        <c:ser>
          <c:idx val="1"/>
          <c:order val="1"/>
          <c:tx>
            <c:strRef>
              <c:f>'Gráficas comunicaciones'!$C$1</c:f>
              <c:strCache>
                <c:ptCount val="1"/>
                <c:pt idx="0">
                  <c:v>Resultado de la medición del indicador
Facebook</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dLbl>
              <c:idx val="2"/>
              <c:layout>
                <c:manualLayout>
                  <c:x val="0"/>
                  <c:y val="2.5682178657637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28B-4116-87BF-5149FE28DE1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'Gráficas comunicaciones'!$A$2:$A$10</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comunicaciones'!$C$2:$C$10</c:f>
              <c:numCache>
                <c:formatCode>0.00%</c:formatCode>
                <c:ptCount val="9"/>
                <c:pt idx="0">
                  <c:v>0.99814443329989966</c:v>
                </c:pt>
                <c:pt idx="1">
                  <c:v>1.1714142427281846</c:v>
                </c:pt>
                <c:pt idx="2">
                  <c:v>0.95901880141010576</c:v>
                </c:pt>
                <c:pt idx="3">
                  <c:v>1.0511163337250293</c:v>
                </c:pt>
                <c:pt idx="4">
                  <c:v>1.1512925969447709</c:v>
                </c:pt>
                <c:pt idx="5">
                  <c:v>1.2484944183313749</c:v>
                </c:pt>
                <c:pt idx="6">
                  <c:v>1.3434562279670976</c:v>
                </c:pt>
                <c:pt idx="7">
                  <c:v>1.4339747356051704</c:v>
                </c:pt>
                <c:pt idx="8">
                  <c:v>1.0864736842105263</c:v>
                </c:pt>
              </c:numCache>
            </c:numRef>
          </c:val>
          <c:extLst>
            <c:ext xmlns:c16="http://schemas.microsoft.com/office/drawing/2014/chart" uri="{C3380CC4-5D6E-409C-BE32-E72D297353CC}">
              <c16:uniqueId val="{00000001-828B-4116-87BF-5149FE28DE1B}"/>
            </c:ext>
          </c:extLst>
        </c:ser>
        <c:dLbls>
          <c:showLegendKey val="0"/>
          <c:showVal val="0"/>
          <c:showCatName val="0"/>
          <c:showSerName val="0"/>
          <c:showPercent val="0"/>
          <c:showBubbleSize val="0"/>
        </c:dLbls>
        <c:gapWidth val="115"/>
        <c:overlap val="-20"/>
        <c:axId val="601946719"/>
        <c:axId val="601954207"/>
      </c:barChart>
      <c:catAx>
        <c:axId val="601946719"/>
        <c:scaling>
          <c:orientation val="minMax"/>
        </c:scaling>
        <c:delete val="0"/>
        <c:axPos val="l"/>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601954207"/>
        <c:crosses val="autoZero"/>
        <c:auto val="1"/>
        <c:lblAlgn val="ctr"/>
        <c:lblOffset val="100"/>
        <c:noMultiLvlLbl val="0"/>
      </c:catAx>
      <c:valAx>
        <c:axId val="601954207"/>
        <c:scaling>
          <c:orientation val="minMax"/>
        </c:scaling>
        <c:delete val="0"/>
        <c:axPos val="b"/>
        <c:majorGridlines>
          <c:spPr>
            <a:ln w="9525" cap="flat" cmpd="sng" algn="ctr">
              <a:solidFill>
                <a:schemeClr val="lt1">
                  <a:lumMod val="95000"/>
                  <a:alpha val="10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60194671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a:t>Twitter</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plotArea>
      <c:layout/>
      <c:barChart>
        <c:barDir val="bar"/>
        <c:grouping val="clustered"/>
        <c:varyColors val="0"/>
        <c:ser>
          <c:idx val="0"/>
          <c:order val="0"/>
          <c:tx>
            <c:strRef>
              <c:f>'Gráficas comunicaciones'!$B$29</c:f>
              <c:strCache>
                <c:ptCount val="1"/>
                <c:pt idx="0">
                  <c:v>Twitter - Número de seguidores de la marca ITM</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trendline>
            <c:spPr>
              <a:ln w="19050" cap="rnd">
                <a:solidFill>
                  <a:schemeClr val="accent1"/>
                </a:solidFill>
              </a:ln>
              <a:effectLst/>
            </c:spPr>
            <c:trendlineType val="linear"/>
            <c:dispRSqr val="0"/>
            <c:dispEq val="0"/>
          </c:trendline>
          <c:cat>
            <c:strRef>
              <c:f>'Gráficas comunicaciones'!$A$30:$A$38</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comunicaciones'!$B$30:$B$38</c:f>
              <c:numCache>
                <c:formatCode>_(* #,##0_);_(* \(#,##0\);_(* "-"??_);_(@_)</c:formatCode>
                <c:ptCount val="9"/>
                <c:pt idx="0">
                  <c:v>6030</c:v>
                </c:pt>
                <c:pt idx="1">
                  <c:v>6675</c:v>
                </c:pt>
                <c:pt idx="2">
                  <c:v>7349</c:v>
                </c:pt>
                <c:pt idx="3">
                  <c:v>7961</c:v>
                </c:pt>
                <c:pt idx="4">
                  <c:v>8776</c:v>
                </c:pt>
                <c:pt idx="5">
                  <c:v>9703</c:v>
                </c:pt>
                <c:pt idx="6">
                  <c:v>11066</c:v>
                </c:pt>
                <c:pt idx="7">
                  <c:v>11658</c:v>
                </c:pt>
                <c:pt idx="8">
                  <c:v>12284</c:v>
                </c:pt>
              </c:numCache>
            </c:numRef>
          </c:val>
          <c:extLst>
            <c:ext xmlns:c16="http://schemas.microsoft.com/office/drawing/2014/chart" uri="{C3380CC4-5D6E-409C-BE32-E72D297353CC}">
              <c16:uniqueId val="{00000000-71AD-4CF0-9AB3-3CA4B563A512}"/>
            </c:ext>
          </c:extLst>
        </c:ser>
        <c:ser>
          <c:idx val="1"/>
          <c:order val="1"/>
          <c:tx>
            <c:strRef>
              <c:f>'Gráficas comunicaciones'!$C$29</c:f>
              <c:strCache>
                <c:ptCount val="1"/>
                <c:pt idx="0">
                  <c:v>Resultado de la medición del indicador
Twitter</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'Gráficas comunicaciones'!$A$30:$A$38</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comunicaciones'!$C$30:$C$38</c:f>
              <c:numCache>
                <c:formatCode>0.00%</c:formatCode>
                <c:ptCount val="9"/>
                <c:pt idx="0">
                  <c:v>0.90107591153616262</c:v>
                </c:pt>
                <c:pt idx="1">
                  <c:v>0.99745965331739395</c:v>
                </c:pt>
                <c:pt idx="2">
                  <c:v>0.90149656526005884</c:v>
                </c:pt>
                <c:pt idx="3">
                  <c:v>0.97657016683022568</c:v>
                </c:pt>
                <c:pt idx="4">
                  <c:v>1.0765456329735035</c:v>
                </c:pt>
                <c:pt idx="5">
                  <c:v>1.1902600588812562</c:v>
                </c:pt>
                <c:pt idx="6">
                  <c:v>1.3574582924435721</c:v>
                </c:pt>
                <c:pt idx="7">
                  <c:v>1.4300785083415113</c:v>
                </c:pt>
                <c:pt idx="8">
                  <c:v>1.0681739130434782</c:v>
                </c:pt>
              </c:numCache>
            </c:numRef>
          </c:val>
          <c:extLst>
            <c:ext xmlns:c16="http://schemas.microsoft.com/office/drawing/2014/chart" uri="{C3380CC4-5D6E-409C-BE32-E72D297353CC}">
              <c16:uniqueId val="{00000001-71AD-4CF0-9AB3-3CA4B563A512}"/>
            </c:ext>
          </c:extLst>
        </c:ser>
        <c:dLbls>
          <c:showLegendKey val="0"/>
          <c:showVal val="0"/>
          <c:showCatName val="0"/>
          <c:showSerName val="0"/>
          <c:showPercent val="0"/>
          <c:showBubbleSize val="0"/>
        </c:dLbls>
        <c:gapWidth val="115"/>
        <c:overlap val="-20"/>
        <c:axId val="601953791"/>
        <c:axId val="601949215"/>
      </c:barChart>
      <c:catAx>
        <c:axId val="601953791"/>
        <c:scaling>
          <c:orientation val="minMax"/>
        </c:scaling>
        <c:delete val="0"/>
        <c:axPos val="l"/>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601949215"/>
        <c:crosses val="autoZero"/>
        <c:auto val="1"/>
        <c:lblAlgn val="ctr"/>
        <c:lblOffset val="100"/>
        <c:noMultiLvlLbl val="0"/>
      </c:catAx>
      <c:valAx>
        <c:axId val="601949215"/>
        <c:scaling>
          <c:orientation val="minMax"/>
        </c:scaling>
        <c:delete val="0"/>
        <c:axPos val="b"/>
        <c:majorGridlines>
          <c:spPr>
            <a:ln w="9525" cap="flat" cmpd="sng" algn="ctr">
              <a:solidFill>
                <a:schemeClr val="lt1">
                  <a:lumMod val="95000"/>
                  <a:alpha val="10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60195379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a:t>Instagram</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plotArea>
      <c:layout/>
      <c:barChart>
        <c:barDir val="bar"/>
        <c:grouping val="clustered"/>
        <c:varyColors val="0"/>
        <c:ser>
          <c:idx val="0"/>
          <c:order val="0"/>
          <c:tx>
            <c:strRef>
              <c:f>'Gráficas comunicaciones'!$B$56</c:f>
              <c:strCache>
                <c:ptCount val="1"/>
                <c:pt idx="0">
                  <c:v>Instagram - Número de seguidores de la marca ITM</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trendline>
            <c:spPr>
              <a:ln w="19050" cap="rnd">
                <a:solidFill>
                  <a:schemeClr val="accent1"/>
                </a:solidFill>
              </a:ln>
              <a:effectLst/>
            </c:spPr>
            <c:trendlineType val="linear"/>
            <c:dispRSqr val="0"/>
            <c:dispEq val="0"/>
          </c:trendline>
          <c:cat>
            <c:strRef>
              <c:f>'Gráficas comunicaciones'!$A$57:$A$65</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comunicaciones'!$B$57:$B$65</c:f>
              <c:numCache>
                <c:formatCode>_(* #,##0_);_(* \(#,##0\);_(* "-"??_);_(@_)</c:formatCode>
                <c:ptCount val="9"/>
                <c:pt idx="0">
                  <c:v>1233</c:v>
                </c:pt>
                <c:pt idx="1">
                  <c:v>2181</c:v>
                </c:pt>
                <c:pt idx="2">
                  <c:v>3738</c:v>
                </c:pt>
                <c:pt idx="3">
                  <c:v>6724</c:v>
                </c:pt>
                <c:pt idx="4">
                  <c:v>10674</c:v>
                </c:pt>
                <c:pt idx="5">
                  <c:v>15311</c:v>
                </c:pt>
                <c:pt idx="6">
                  <c:v>21824</c:v>
                </c:pt>
                <c:pt idx="7">
                  <c:v>24940</c:v>
                </c:pt>
                <c:pt idx="8">
                  <c:v>27250</c:v>
                </c:pt>
              </c:numCache>
            </c:numRef>
          </c:val>
          <c:extLst>
            <c:ext xmlns:c16="http://schemas.microsoft.com/office/drawing/2014/chart" uri="{C3380CC4-5D6E-409C-BE32-E72D297353CC}">
              <c16:uniqueId val="{00000000-B94B-4156-94A5-8CF9E2B28D63}"/>
            </c:ext>
          </c:extLst>
        </c:ser>
        <c:ser>
          <c:idx val="1"/>
          <c:order val="1"/>
          <c:tx>
            <c:strRef>
              <c:f>'Gráficas comunicaciones'!$C$56</c:f>
              <c:strCache>
                <c:ptCount val="1"/>
                <c:pt idx="0">
                  <c:v>Resultado de la medición del indicador
Instagram</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'Gráficas comunicaciones'!$A$57:$A$65</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comunicaciones'!$C$57:$C$65</c:f>
              <c:numCache>
                <c:formatCode>0.00%</c:formatCode>
                <c:ptCount val="9"/>
                <c:pt idx="0">
                  <c:v>0.94846153846153847</c:v>
                </c:pt>
                <c:pt idx="1">
                  <c:v>1.6776923076923076</c:v>
                </c:pt>
                <c:pt idx="2">
                  <c:v>0.95723431498079381</c:v>
                </c:pt>
                <c:pt idx="3">
                  <c:v>1.7218950064020486</c:v>
                </c:pt>
                <c:pt idx="4">
                  <c:v>2.7334186939820744</c:v>
                </c:pt>
                <c:pt idx="5">
                  <c:v>3.9208706786171574</c:v>
                </c:pt>
                <c:pt idx="6">
                  <c:v>5.5887323943661968</c:v>
                </c:pt>
                <c:pt idx="7">
                  <c:v>6.3866837387964148</c:v>
                </c:pt>
                <c:pt idx="8">
                  <c:v>1.1595744680851063</c:v>
                </c:pt>
              </c:numCache>
            </c:numRef>
          </c:val>
          <c:extLst>
            <c:ext xmlns:c16="http://schemas.microsoft.com/office/drawing/2014/chart" uri="{C3380CC4-5D6E-409C-BE32-E72D297353CC}">
              <c16:uniqueId val="{00000001-B94B-4156-94A5-8CF9E2B28D63}"/>
            </c:ext>
          </c:extLst>
        </c:ser>
        <c:dLbls>
          <c:showLegendKey val="0"/>
          <c:showVal val="0"/>
          <c:showCatName val="0"/>
          <c:showSerName val="0"/>
          <c:showPercent val="0"/>
          <c:showBubbleSize val="0"/>
        </c:dLbls>
        <c:gapWidth val="219"/>
        <c:axId val="115579567"/>
        <c:axId val="115576239"/>
      </c:barChart>
      <c:catAx>
        <c:axId val="115579567"/>
        <c:scaling>
          <c:orientation val="minMax"/>
        </c:scaling>
        <c:delete val="0"/>
        <c:axPos val="l"/>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115576239"/>
        <c:crosses val="autoZero"/>
        <c:auto val="1"/>
        <c:lblAlgn val="ctr"/>
        <c:lblOffset val="100"/>
        <c:noMultiLvlLbl val="0"/>
      </c:catAx>
      <c:valAx>
        <c:axId val="115576239"/>
        <c:scaling>
          <c:orientation val="minMax"/>
        </c:scaling>
        <c:delete val="0"/>
        <c:axPos val="b"/>
        <c:majorGridlines>
          <c:spPr>
            <a:ln w="9525" cap="flat" cmpd="sng" algn="ctr">
              <a:solidFill>
                <a:schemeClr val="lt1">
                  <a:lumMod val="95000"/>
                  <a:alpha val="10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1155795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a:t>LinkedIn</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plotArea>
      <c:layout/>
      <c:barChart>
        <c:barDir val="bar"/>
        <c:grouping val="clustered"/>
        <c:varyColors val="0"/>
        <c:ser>
          <c:idx val="0"/>
          <c:order val="0"/>
          <c:tx>
            <c:strRef>
              <c:f>'Gráficas comunicaciones'!$B$96</c:f>
              <c:strCache>
                <c:ptCount val="1"/>
                <c:pt idx="0">
                  <c:v>LinkedIn - Número de seguidores de la marca ITM</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trendline>
            <c:spPr>
              <a:ln w="19050" cap="rnd">
                <a:solidFill>
                  <a:schemeClr val="accent1"/>
                </a:solidFill>
              </a:ln>
              <a:effectLst/>
            </c:spPr>
            <c:trendlineType val="linear"/>
            <c:dispRSqr val="0"/>
            <c:dispEq val="0"/>
          </c:trendline>
          <c:cat>
            <c:strRef>
              <c:f>'Gráficas comunicaciones'!$A$97:$A$105</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comunicaciones'!$B$97:$B$105</c:f>
              <c:numCache>
                <c:formatCode>_(* #,##0_);_(* \(#,##0\);_(* "-"??_);_(@_)</c:formatCode>
                <c:ptCount val="9"/>
                <c:pt idx="0">
                  <c:v>0</c:v>
                </c:pt>
                <c:pt idx="1">
                  <c:v>0</c:v>
                </c:pt>
                <c:pt idx="2">
                  <c:v>0</c:v>
                </c:pt>
                <c:pt idx="3">
                  <c:v>0</c:v>
                </c:pt>
                <c:pt idx="4">
                  <c:v>0</c:v>
                </c:pt>
                <c:pt idx="5">
                  <c:v>0</c:v>
                </c:pt>
                <c:pt idx="6">
                  <c:v>0</c:v>
                </c:pt>
                <c:pt idx="7">
                  <c:v>3485</c:v>
                </c:pt>
                <c:pt idx="8">
                  <c:v>6043</c:v>
                </c:pt>
              </c:numCache>
            </c:numRef>
          </c:val>
          <c:extLst>
            <c:ext xmlns:c16="http://schemas.microsoft.com/office/drawing/2014/chart" uri="{C3380CC4-5D6E-409C-BE32-E72D297353CC}">
              <c16:uniqueId val="{00000000-2B57-4415-B9C4-DE96D563184B}"/>
            </c:ext>
          </c:extLst>
        </c:ser>
        <c:ser>
          <c:idx val="1"/>
          <c:order val="1"/>
          <c:tx>
            <c:strRef>
              <c:f>'Gráficas comunicaciones'!$C$96</c:f>
              <c:strCache>
                <c:ptCount val="1"/>
                <c:pt idx="0">
                  <c:v>Resultado de la medición del indicador
LinkedIn</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'Gráficas comunicaciones'!$A$97:$A$105</c:f>
              <c:strCache>
                <c:ptCount val="9"/>
                <c:pt idx="0">
                  <c:v>2017-1</c:v>
                </c:pt>
                <c:pt idx="1">
                  <c:v>2017-2</c:v>
                </c:pt>
                <c:pt idx="2">
                  <c:v>2018-1</c:v>
                </c:pt>
                <c:pt idx="3">
                  <c:v>2018-2</c:v>
                </c:pt>
                <c:pt idx="4">
                  <c:v>2019-1</c:v>
                </c:pt>
                <c:pt idx="5">
                  <c:v>2019-2</c:v>
                </c:pt>
                <c:pt idx="6">
                  <c:v>2020-1</c:v>
                </c:pt>
                <c:pt idx="7">
                  <c:v>2020-2</c:v>
                </c:pt>
                <c:pt idx="8">
                  <c:v>2021-1</c:v>
                </c:pt>
              </c:strCache>
            </c:strRef>
          </c:cat>
          <c:val>
            <c:numRef>
              <c:f>'Gráficas comunicaciones'!$C$97:$C$105</c:f>
              <c:numCache>
                <c:formatCode>0%</c:formatCode>
                <c:ptCount val="9"/>
                <c:pt idx="0">
                  <c:v>0</c:v>
                </c:pt>
                <c:pt idx="1">
                  <c:v>0</c:v>
                </c:pt>
                <c:pt idx="2">
                  <c:v>0</c:v>
                </c:pt>
                <c:pt idx="3">
                  <c:v>0</c:v>
                </c:pt>
                <c:pt idx="4">
                  <c:v>0</c:v>
                </c:pt>
                <c:pt idx="5">
                  <c:v>0</c:v>
                </c:pt>
                <c:pt idx="6">
                  <c:v>0</c:v>
                </c:pt>
                <c:pt idx="7">
                  <c:v>1.1616666666666666</c:v>
                </c:pt>
                <c:pt idx="8">
                  <c:v>1.2085999999999999</c:v>
                </c:pt>
              </c:numCache>
            </c:numRef>
          </c:val>
          <c:extLst>
            <c:ext xmlns:c16="http://schemas.microsoft.com/office/drawing/2014/chart" uri="{C3380CC4-5D6E-409C-BE32-E72D297353CC}">
              <c16:uniqueId val="{00000001-2B57-4415-B9C4-DE96D563184B}"/>
            </c:ext>
          </c:extLst>
        </c:ser>
        <c:dLbls>
          <c:showLegendKey val="0"/>
          <c:showVal val="0"/>
          <c:showCatName val="0"/>
          <c:showSerName val="0"/>
          <c:showPercent val="0"/>
          <c:showBubbleSize val="0"/>
        </c:dLbls>
        <c:gapWidth val="219"/>
        <c:axId val="167398527"/>
        <c:axId val="167397279"/>
      </c:barChart>
      <c:catAx>
        <c:axId val="167398527"/>
        <c:scaling>
          <c:orientation val="minMax"/>
        </c:scaling>
        <c:delete val="0"/>
        <c:axPos val="l"/>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167397279"/>
        <c:crosses val="autoZero"/>
        <c:auto val="1"/>
        <c:lblAlgn val="ctr"/>
        <c:lblOffset val="100"/>
        <c:noMultiLvlLbl val="0"/>
      </c:catAx>
      <c:valAx>
        <c:axId val="167397279"/>
        <c:scaling>
          <c:orientation val="minMax"/>
        </c:scaling>
        <c:delete val="0"/>
        <c:axPos val="b"/>
        <c:majorGridlines>
          <c:spPr>
            <a:ln w="9525" cap="flat" cmpd="sng" algn="ctr">
              <a:solidFill>
                <a:schemeClr val="lt1">
                  <a:lumMod val="95000"/>
                  <a:alpha val="10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1673985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2">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22">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3" Type="http://schemas.openxmlformats.org/officeDocument/2006/relationships/image" Target="../media/image3.gif"/><Relationship Id="rId7" Type="http://schemas.openxmlformats.org/officeDocument/2006/relationships/image" Target="../media/image9.png"/><Relationship Id="rId12" Type="http://schemas.openxmlformats.org/officeDocument/2006/relationships/image" Target="../media/image14.png"/><Relationship Id="rId2" Type="http://schemas.openxmlformats.org/officeDocument/2006/relationships/image" Target="../media/image6.png"/><Relationship Id="rId1" Type="http://schemas.openxmlformats.org/officeDocument/2006/relationships/image" Target="../media/image1.png"/><Relationship Id="rId6" Type="http://schemas.openxmlformats.org/officeDocument/2006/relationships/image" Target="../media/image8.png"/><Relationship Id="rId11" Type="http://schemas.openxmlformats.org/officeDocument/2006/relationships/image" Target="../media/image13.png"/><Relationship Id="rId5" Type="http://schemas.openxmlformats.org/officeDocument/2006/relationships/image" Target="../media/image7.jpeg"/><Relationship Id="rId10" Type="http://schemas.openxmlformats.org/officeDocument/2006/relationships/image" Target="../media/image12.png"/><Relationship Id="rId4" Type="http://schemas.openxmlformats.org/officeDocument/2006/relationships/image" Target="../media/image4.jpeg"/><Relationship Id="rId9" Type="http://schemas.openxmlformats.org/officeDocument/2006/relationships/image" Target="../media/image1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1</xdr:col>
      <xdr:colOff>358352</xdr:colOff>
      <xdr:row>1</xdr:row>
      <xdr:rowOff>129118</xdr:rowOff>
    </xdr:from>
    <xdr:ext cx="1099212" cy="476249"/>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6002" y="510118"/>
          <a:ext cx="1099212" cy="476249"/>
        </a:xfrm>
        <a:prstGeom prst="rect">
          <a:avLst/>
        </a:prstGeom>
      </xdr:spPr>
    </xdr:pic>
    <xdr:clientData/>
  </xdr:oneCellAnchor>
  <xdr:oneCellAnchor>
    <xdr:from>
      <xdr:col>10</xdr:col>
      <xdr:colOff>106681</xdr:colOff>
      <xdr:row>51</xdr:row>
      <xdr:rowOff>38101</xdr:rowOff>
    </xdr:from>
    <xdr:ext cx="281940" cy="28194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717781" y="19516726"/>
          <a:ext cx="281940" cy="281940"/>
        </a:xfrm>
        <a:prstGeom prst="rect">
          <a:avLst/>
        </a:prstGeom>
      </xdr:spPr>
    </xdr:pic>
    <xdr:clientData/>
  </xdr:oneCellAnchor>
  <xdr:oneCellAnchor>
    <xdr:from>
      <xdr:col>4</xdr:col>
      <xdr:colOff>590551</xdr:colOff>
      <xdr:row>51</xdr:row>
      <xdr:rowOff>12278</xdr:rowOff>
    </xdr:from>
    <xdr:ext cx="297180" cy="29718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133976" y="19490903"/>
          <a:ext cx="297180" cy="297180"/>
        </a:xfrm>
        <a:prstGeom prst="rect">
          <a:avLst/>
        </a:prstGeom>
      </xdr:spPr>
    </xdr:pic>
    <xdr:clientData/>
  </xdr:oneCellAnchor>
  <xdr:oneCellAnchor>
    <xdr:from>
      <xdr:col>6</xdr:col>
      <xdr:colOff>465666</xdr:colOff>
      <xdr:row>51</xdr:row>
      <xdr:rowOff>30481</xdr:rowOff>
    </xdr:from>
    <xdr:ext cx="297180" cy="294538"/>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933266" y="19509106"/>
          <a:ext cx="297180" cy="294538"/>
        </a:xfrm>
        <a:prstGeom prst="rect">
          <a:avLst/>
        </a:prstGeom>
      </xdr:spPr>
    </xdr:pic>
    <xdr:clientData/>
  </xdr:oneCellAnchor>
  <xdr:oneCellAnchor>
    <xdr:from>
      <xdr:col>4</xdr:col>
      <xdr:colOff>569385</xdr:colOff>
      <xdr:row>56</xdr:row>
      <xdr:rowOff>38101</xdr:rowOff>
    </xdr:from>
    <xdr:ext cx="297180" cy="297180"/>
    <xdr:pic>
      <xdr:nvPicPr>
        <xdr:cNvPr id="6" name="Imagen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112810" y="21202651"/>
          <a:ext cx="297180" cy="297180"/>
        </a:xfrm>
        <a:prstGeom prst="rect">
          <a:avLst/>
        </a:prstGeom>
      </xdr:spPr>
    </xdr:pic>
    <xdr:clientData/>
  </xdr:oneCellAnchor>
  <xdr:oneCellAnchor>
    <xdr:from>
      <xdr:col>6</xdr:col>
      <xdr:colOff>455083</xdr:colOff>
      <xdr:row>56</xdr:row>
      <xdr:rowOff>27517</xdr:rowOff>
    </xdr:from>
    <xdr:ext cx="297180" cy="294538"/>
    <xdr:pic>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922683" y="21192067"/>
          <a:ext cx="297180" cy="294538"/>
        </a:xfrm>
        <a:prstGeom prst="rect">
          <a:avLst/>
        </a:prstGeom>
      </xdr:spPr>
    </xdr:pic>
    <xdr:clientData/>
  </xdr:oneCellAnchor>
  <xdr:oneCellAnchor>
    <xdr:from>
      <xdr:col>10</xdr:col>
      <xdr:colOff>193042</xdr:colOff>
      <xdr:row>56</xdr:row>
      <xdr:rowOff>53341</xdr:rowOff>
    </xdr:from>
    <xdr:ext cx="281940" cy="281940"/>
    <xdr:pic>
      <xdr:nvPicPr>
        <xdr:cNvPr id="8" name="Imagen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804142" y="21217891"/>
          <a:ext cx="281940" cy="281940"/>
        </a:xfrm>
        <a:prstGeom prst="rect">
          <a:avLst/>
        </a:prstGeom>
      </xdr:spPr>
    </xdr:pic>
    <xdr:clientData/>
  </xdr:oneCellAnchor>
  <xdr:oneCellAnchor>
    <xdr:from>
      <xdr:col>8</xdr:col>
      <xdr:colOff>593090</xdr:colOff>
      <xdr:row>59</xdr:row>
      <xdr:rowOff>53340</xdr:rowOff>
    </xdr:from>
    <xdr:ext cx="281940" cy="281940"/>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80040" y="22360890"/>
          <a:ext cx="281940" cy="281940"/>
        </a:xfrm>
        <a:prstGeom prst="rect">
          <a:avLst/>
        </a:prstGeom>
      </xdr:spPr>
    </xdr:pic>
    <xdr:clientData/>
  </xdr:oneCellAnchor>
  <xdr:oneCellAnchor>
    <xdr:from>
      <xdr:col>5</xdr:col>
      <xdr:colOff>680297</xdr:colOff>
      <xdr:row>59</xdr:row>
      <xdr:rowOff>21590</xdr:rowOff>
    </xdr:from>
    <xdr:ext cx="278977" cy="294538"/>
    <xdr:pic>
      <xdr:nvPicPr>
        <xdr:cNvPr id="10" name="Imagen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95347" y="22329140"/>
          <a:ext cx="278977" cy="294538"/>
        </a:xfrm>
        <a:prstGeom prst="rect">
          <a:avLst/>
        </a:prstGeom>
      </xdr:spPr>
    </xdr:pic>
    <xdr:clientData/>
  </xdr:oneCellAnchor>
  <xdr:twoCellAnchor>
    <xdr:from>
      <xdr:col>1</xdr:col>
      <xdr:colOff>690563</xdr:colOff>
      <xdr:row>29</xdr:row>
      <xdr:rowOff>271461</xdr:rowOff>
    </xdr:from>
    <xdr:to>
      <xdr:col>10</xdr:col>
      <xdr:colOff>607218</xdr:colOff>
      <xdr:row>40</xdr:row>
      <xdr:rowOff>345280</xdr:rowOff>
    </xdr:to>
    <xdr:graphicFrame macro="">
      <xdr:nvGraphicFramePr>
        <xdr:cNvPr id="11" name="Gráfico 10">
          <a:extLst>
            <a:ext uri="{FF2B5EF4-FFF2-40B4-BE49-F238E27FC236}">
              <a16:creationId xmlns:a16="http://schemas.microsoft.com/office/drawing/2014/main" id="{00000000-0008-0000-01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AA9FC440-023B-4EBA-8D3C-2D739F6E28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42" y="252943"/>
          <a:ext cx="1099212" cy="474132"/>
        </a:xfrm>
        <a:prstGeom prst="rect">
          <a:avLst/>
        </a:prstGeom>
      </xdr:spPr>
    </xdr:pic>
    <xdr:clientData/>
  </xdr:twoCellAnchor>
  <xdr:twoCellAnchor editAs="oneCell">
    <xdr:from>
      <xdr:col>10</xdr:col>
      <xdr:colOff>106681</xdr:colOff>
      <xdr:row>131</xdr:row>
      <xdr:rowOff>38101</xdr:rowOff>
    </xdr:from>
    <xdr:to>
      <xdr:col>10</xdr:col>
      <xdr:colOff>388621</xdr:colOff>
      <xdr:row>131</xdr:row>
      <xdr:rowOff>320041</xdr:rowOff>
    </xdr:to>
    <xdr:pic>
      <xdr:nvPicPr>
        <xdr:cNvPr id="3" name="Imagen 2">
          <a:extLst>
            <a:ext uri="{FF2B5EF4-FFF2-40B4-BE49-F238E27FC236}">
              <a16:creationId xmlns:a16="http://schemas.microsoft.com/office/drawing/2014/main" id="{9A3FA1DC-E323-4502-A61F-293DD5A649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45856" y="55111651"/>
          <a:ext cx="281940" cy="281940"/>
        </a:xfrm>
        <a:prstGeom prst="rect">
          <a:avLst/>
        </a:prstGeom>
      </xdr:spPr>
    </xdr:pic>
    <xdr:clientData/>
  </xdr:twoCellAnchor>
  <xdr:twoCellAnchor editAs="oneCell">
    <xdr:from>
      <xdr:col>4</xdr:col>
      <xdr:colOff>304801</xdr:colOff>
      <xdr:row>131</xdr:row>
      <xdr:rowOff>22861</xdr:rowOff>
    </xdr:from>
    <xdr:to>
      <xdr:col>4</xdr:col>
      <xdr:colOff>601981</xdr:colOff>
      <xdr:row>131</xdr:row>
      <xdr:rowOff>320041</xdr:rowOff>
    </xdr:to>
    <xdr:pic>
      <xdr:nvPicPr>
        <xdr:cNvPr id="4" name="Imagen 3">
          <a:extLst>
            <a:ext uri="{FF2B5EF4-FFF2-40B4-BE49-F238E27FC236}">
              <a16:creationId xmlns:a16="http://schemas.microsoft.com/office/drawing/2014/main" id="{418219FF-D6F2-41B5-90FB-097FC5197F9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86226" y="55096411"/>
          <a:ext cx="297180" cy="297180"/>
        </a:xfrm>
        <a:prstGeom prst="rect">
          <a:avLst/>
        </a:prstGeom>
      </xdr:spPr>
    </xdr:pic>
    <xdr:clientData/>
  </xdr:twoCellAnchor>
  <xdr:twoCellAnchor editAs="oneCell">
    <xdr:from>
      <xdr:col>7</xdr:col>
      <xdr:colOff>68581</xdr:colOff>
      <xdr:row>131</xdr:row>
      <xdr:rowOff>30481</xdr:rowOff>
    </xdr:from>
    <xdr:to>
      <xdr:col>7</xdr:col>
      <xdr:colOff>365761</xdr:colOff>
      <xdr:row>131</xdr:row>
      <xdr:rowOff>325019</xdr:rowOff>
    </xdr:to>
    <xdr:pic>
      <xdr:nvPicPr>
        <xdr:cNvPr id="5" name="Imagen 4">
          <a:extLst>
            <a:ext uri="{FF2B5EF4-FFF2-40B4-BE49-F238E27FC236}">
              <a16:creationId xmlns:a16="http://schemas.microsoft.com/office/drawing/2014/main" id="{9AA5A1CC-140B-4C3C-87E9-FD62C37B49D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88406" y="55104031"/>
          <a:ext cx="297180" cy="294538"/>
        </a:xfrm>
        <a:prstGeom prst="rect">
          <a:avLst/>
        </a:prstGeom>
      </xdr:spPr>
    </xdr:pic>
    <xdr:clientData/>
  </xdr:twoCellAnchor>
  <xdr:twoCellAnchor editAs="oneCell">
    <xdr:from>
      <xdr:col>4</xdr:col>
      <xdr:colOff>304801</xdr:colOff>
      <xdr:row>136</xdr:row>
      <xdr:rowOff>38101</xdr:rowOff>
    </xdr:from>
    <xdr:to>
      <xdr:col>4</xdr:col>
      <xdr:colOff>601981</xdr:colOff>
      <xdr:row>136</xdr:row>
      <xdr:rowOff>335281</xdr:rowOff>
    </xdr:to>
    <xdr:pic>
      <xdr:nvPicPr>
        <xdr:cNvPr id="6" name="Imagen 5">
          <a:extLst>
            <a:ext uri="{FF2B5EF4-FFF2-40B4-BE49-F238E27FC236}">
              <a16:creationId xmlns:a16="http://schemas.microsoft.com/office/drawing/2014/main" id="{FF1ED711-4F3D-445C-9141-45A0AA3AEF4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86226" y="56702326"/>
          <a:ext cx="297180" cy="297180"/>
        </a:xfrm>
        <a:prstGeom prst="rect">
          <a:avLst/>
        </a:prstGeom>
      </xdr:spPr>
    </xdr:pic>
    <xdr:clientData/>
  </xdr:twoCellAnchor>
  <xdr:twoCellAnchor editAs="oneCell">
    <xdr:from>
      <xdr:col>7</xdr:col>
      <xdr:colOff>129541</xdr:colOff>
      <xdr:row>136</xdr:row>
      <xdr:rowOff>38101</xdr:rowOff>
    </xdr:from>
    <xdr:to>
      <xdr:col>7</xdr:col>
      <xdr:colOff>426721</xdr:colOff>
      <xdr:row>136</xdr:row>
      <xdr:rowOff>332639</xdr:rowOff>
    </xdr:to>
    <xdr:pic>
      <xdr:nvPicPr>
        <xdr:cNvPr id="7" name="Imagen 6">
          <a:extLst>
            <a:ext uri="{FF2B5EF4-FFF2-40B4-BE49-F238E27FC236}">
              <a16:creationId xmlns:a16="http://schemas.microsoft.com/office/drawing/2014/main" id="{863FF77A-861B-49B8-9586-C176D2A69A1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349366" y="56702326"/>
          <a:ext cx="297180" cy="294538"/>
        </a:xfrm>
        <a:prstGeom prst="rect">
          <a:avLst/>
        </a:prstGeom>
      </xdr:spPr>
    </xdr:pic>
    <xdr:clientData/>
  </xdr:twoCellAnchor>
  <xdr:twoCellAnchor editAs="oneCell">
    <xdr:from>
      <xdr:col>10</xdr:col>
      <xdr:colOff>129541</xdr:colOff>
      <xdr:row>136</xdr:row>
      <xdr:rowOff>53341</xdr:rowOff>
    </xdr:from>
    <xdr:to>
      <xdr:col>10</xdr:col>
      <xdr:colOff>411481</xdr:colOff>
      <xdr:row>136</xdr:row>
      <xdr:rowOff>335281</xdr:rowOff>
    </xdr:to>
    <xdr:pic>
      <xdr:nvPicPr>
        <xdr:cNvPr id="8" name="Imagen 7">
          <a:extLst>
            <a:ext uri="{FF2B5EF4-FFF2-40B4-BE49-F238E27FC236}">
              <a16:creationId xmlns:a16="http://schemas.microsoft.com/office/drawing/2014/main" id="{6776AC2C-0023-4ACE-B8D5-C0BB9DF462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68716" y="56717566"/>
          <a:ext cx="281940" cy="281940"/>
        </a:xfrm>
        <a:prstGeom prst="rect">
          <a:avLst/>
        </a:prstGeom>
      </xdr:spPr>
    </xdr:pic>
    <xdr:clientData/>
  </xdr:twoCellAnchor>
  <xdr:twoCellAnchor editAs="oneCell">
    <xdr:from>
      <xdr:col>9</xdr:col>
      <xdr:colOff>434340</xdr:colOff>
      <xdr:row>139</xdr:row>
      <xdr:rowOff>53340</xdr:rowOff>
    </xdr:from>
    <xdr:to>
      <xdr:col>9</xdr:col>
      <xdr:colOff>716280</xdr:colOff>
      <xdr:row>139</xdr:row>
      <xdr:rowOff>335280</xdr:rowOff>
    </xdr:to>
    <xdr:pic>
      <xdr:nvPicPr>
        <xdr:cNvPr id="9" name="Imagen 8">
          <a:extLst>
            <a:ext uri="{FF2B5EF4-FFF2-40B4-BE49-F238E27FC236}">
              <a16:creationId xmlns:a16="http://schemas.microsoft.com/office/drawing/2014/main" id="{CBAD89CD-46FA-44BC-8AC2-CE3AAB8F20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21040" y="57860565"/>
          <a:ext cx="281940" cy="281940"/>
        </a:xfrm>
        <a:prstGeom prst="rect">
          <a:avLst/>
        </a:prstGeom>
      </xdr:spPr>
    </xdr:pic>
    <xdr:clientData/>
  </xdr:twoCellAnchor>
  <xdr:twoCellAnchor editAs="oneCell">
    <xdr:from>
      <xdr:col>5</xdr:col>
      <xdr:colOff>754380</xdr:colOff>
      <xdr:row>139</xdr:row>
      <xdr:rowOff>53340</xdr:rowOff>
    </xdr:from>
    <xdr:to>
      <xdr:col>6</xdr:col>
      <xdr:colOff>102024</xdr:colOff>
      <xdr:row>139</xdr:row>
      <xdr:rowOff>347878</xdr:rowOff>
    </xdr:to>
    <xdr:pic>
      <xdr:nvPicPr>
        <xdr:cNvPr id="10" name="Imagen 9">
          <a:extLst>
            <a:ext uri="{FF2B5EF4-FFF2-40B4-BE49-F238E27FC236}">
              <a16:creationId xmlns:a16="http://schemas.microsoft.com/office/drawing/2014/main" id="{F0524382-EB89-4673-9154-01DC38E6B55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288280" y="57860565"/>
          <a:ext cx="281094" cy="294538"/>
        </a:xfrm>
        <a:prstGeom prst="rect">
          <a:avLst/>
        </a:prstGeom>
      </xdr:spPr>
    </xdr:pic>
    <xdr:clientData/>
  </xdr:twoCellAnchor>
  <xdr:twoCellAnchor editAs="oneCell">
    <xdr:from>
      <xdr:col>1</xdr:col>
      <xdr:colOff>0</xdr:colOff>
      <xdr:row>39</xdr:row>
      <xdr:rowOff>66675</xdr:rowOff>
    </xdr:from>
    <xdr:to>
      <xdr:col>5</xdr:col>
      <xdr:colOff>314325</xdr:colOff>
      <xdr:row>46</xdr:row>
      <xdr:rowOff>114300</xdr:rowOff>
    </xdr:to>
    <xdr:pic>
      <xdr:nvPicPr>
        <xdr:cNvPr id="23" name="Imagen 22"/>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47650" y="14116050"/>
          <a:ext cx="4600575" cy="2447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352425</xdr:colOff>
      <xdr:row>39</xdr:row>
      <xdr:rowOff>47625</xdr:rowOff>
    </xdr:from>
    <xdr:to>
      <xdr:col>10</xdr:col>
      <xdr:colOff>803436</xdr:colOff>
      <xdr:row>46</xdr:row>
      <xdr:rowOff>85724</xdr:rowOff>
    </xdr:to>
    <xdr:pic>
      <xdr:nvPicPr>
        <xdr:cNvPr id="24" name="Imagen 23"/>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86325" y="14097000"/>
          <a:ext cx="4556286" cy="2438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46</xdr:row>
      <xdr:rowOff>133350</xdr:rowOff>
    </xdr:from>
    <xdr:to>
      <xdr:col>5</xdr:col>
      <xdr:colOff>295275</xdr:colOff>
      <xdr:row>53</xdr:row>
      <xdr:rowOff>300355</xdr:rowOff>
    </xdr:to>
    <xdr:pic>
      <xdr:nvPicPr>
        <xdr:cNvPr id="26" name="Imagen 25"/>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47650" y="16583025"/>
          <a:ext cx="4581525" cy="25673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342901</xdr:colOff>
      <xdr:row>46</xdr:row>
      <xdr:rowOff>133349</xdr:rowOff>
    </xdr:from>
    <xdr:to>
      <xdr:col>10</xdr:col>
      <xdr:colOff>752476</xdr:colOff>
      <xdr:row>53</xdr:row>
      <xdr:rowOff>276224</xdr:rowOff>
    </xdr:to>
    <xdr:pic>
      <xdr:nvPicPr>
        <xdr:cNvPr id="27" name="Imagen 26"/>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876801" y="16583024"/>
          <a:ext cx="4514850" cy="2543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114301</xdr:colOff>
      <xdr:row>75</xdr:row>
      <xdr:rowOff>295275</xdr:rowOff>
    </xdr:from>
    <xdr:to>
      <xdr:col>7</xdr:col>
      <xdr:colOff>177910</xdr:colOff>
      <xdr:row>85</xdr:row>
      <xdr:rowOff>180974</xdr:rowOff>
    </xdr:to>
    <xdr:pic>
      <xdr:nvPicPr>
        <xdr:cNvPr id="29" name="Imagen 28"/>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61951" y="26698575"/>
          <a:ext cx="6035784" cy="3314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133350</xdr:colOff>
      <xdr:row>86</xdr:row>
      <xdr:rowOff>314325</xdr:rowOff>
    </xdr:from>
    <xdr:to>
      <xdr:col>7</xdr:col>
      <xdr:colOff>182434</xdr:colOff>
      <xdr:row>96</xdr:row>
      <xdr:rowOff>19050</xdr:rowOff>
    </xdr:to>
    <xdr:pic>
      <xdr:nvPicPr>
        <xdr:cNvPr id="30" name="Imagen 29"/>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81000" y="30489525"/>
          <a:ext cx="6021259" cy="3133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161926</xdr:colOff>
      <xdr:row>98</xdr:row>
      <xdr:rowOff>9525</xdr:rowOff>
    </xdr:from>
    <xdr:to>
      <xdr:col>7</xdr:col>
      <xdr:colOff>400152</xdr:colOff>
      <xdr:row>108</xdr:row>
      <xdr:rowOff>76200</xdr:rowOff>
    </xdr:to>
    <xdr:pic>
      <xdr:nvPicPr>
        <xdr:cNvPr id="31" name="Imagen 30"/>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409576" y="34299525"/>
          <a:ext cx="6210401" cy="3495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142876</xdr:colOff>
      <xdr:row>110</xdr:row>
      <xdr:rowOff>38100</xdr:rowOff>
    </xdr:from>
    <xdr:to>
      <xdr:col>7</xdr:col>
      <xdr:colOff>171451</xdr:colOff>
      <xdr:row>119</xdr:row>
      <xdr:rowOff>121079</xdr:rowOff>
    </xdr:to>
    <xdr:pic>
      <xdr:nvPicPr>
        <xdr:cNvPr id="32" name="Imagen 31"/>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90526" y="38442900"/>
          <a:ext cx="6000750" cy="31690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47624</xdr:colOff>
      <xdr:row>11</xdr:row>
      <xdr:rowOff>42862</xdr:rowOff>
    </xdr:from>
    <xdr:to>
      <xdr:col>6</xdr:col>
      <xdr:colOff>238125</xdr:colOff>
      <xdr:row>26</xdr:row>
      <xdr:rowOff>152400</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85724</xdr:colOff>
      <xdr:row>39</xdr:row>
      <xdr:rowOff>4762</xdr:rowOff>
    </xdr:from>
    <xdr:to>
      <xdr:col>6</xdr:col>
      <xdr:colOff>247649</xdr:colOff>
      <xdr:row>53</xdr:row>
      <xdr:rowOff>185737</xdr:rowOff>
    </xdr:to>
    <xdr:graphicFrame macro="">
      <xdr:nvGraphicFramePr>
        <xdr:cNvPr id="6" name="Gráfico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66</xdr:row>
      <xdr:rowOff>19050</xdr:rowOff>
    </xdr:from>
    <xdr:to>
      <xdr:col>6</xdr:col>
      <xdr:colOff>209551</xdr:colOff>
      <xdr:row>93</xdr:row>
      <xdr:rowOff>104775</xdr:rowOff>
    </xdr:to>
    <xdr:graphicFrame macro="">
      <xdr:nvGraphicFramePr>
        <xdr:cNvPr id="7" name="Gráfico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66675</xdr:colOff>
      <xdr:row>106</xdr:row>
      <xdr:rowOff>33336</xdr:rowOff>
    </xdr:from>
    <xdr:to>
      <xdr:col>5</xdr:col>
      <xdr:colOff>1028700</xdr:colOff>
      <xdr:row>122</xdr:row>
      <xdr:rowOff>133349</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laudiacarmona\AppData\Local\Microsoft\Windows\INetCache\Content.Outlook\UOQFOORJ\Indicador%20Gesti&#243;n%20Estrat&#233;gica%20a%2030%20de%20junio%20de%20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Bienestar%20por%20montar\3.%20Indicador%20Gesti&#243;n%20Estrat&#233;gica%20-%20Diciembre%20de%20202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1 ANUAL"/>
      <sheetName val="Ficha 2 ANUAL"/>
      <sheetName val="Ficha 3 SEMESTRAL "/>
      <sheetName val="Gráficas comunicaciones"/>
      <sheetName val="Listas"/>
    </sheetNames>
    <sheetDataSet>
      <sheetData sheetId="0"/>
      <sheetData sheetId="1">
        <row r="21">
          <cell r="F21" t="str">
            <v>Valor total de inversión año 2021 (Plan Inicial)</v>
          </cell>
          <cell r="G21" t="str">
            <v>Valor total ejecutado
 a diciembre 31 de 2021</v>
          </cell>
          <cell r="H21" t="str">
            <v>% de ejecución financiera 
con respecto al plan inicial  a diciembre 31 de 2021</v>
          </cell>
        </row>
        <row r="22">
          <cell r="B22" t="str">
            <v>Línea 1</v>
          </cell>
          <cell r="F22">
            <v>60934270043</v>
          </cell>
          <cell r="G22">
            <v>52278928053.970001</v>
          </cell>
          <cell r="H22">
            <v>0.85795608968611403</v>
          </cell>
        </row>
        <row r="23">
          <cell r="B23" t="str">
            <v>Línea 2</v>
          </cell>
          <cell r="F23">
            <v>5143995325</v>
          </cell>
          <cell r="G23">
            <v>3674674892.9899998</v>
          </cell>
          <cell r="H23">
            <v>0.71436202034067742</v>
          </cell>
        </row>
        <row r="24">
          <cell r="B24" t="str">
            <v>Línea 3</v>
          </cell>
          <cell r="F24">
            <v>1496124577</v>
          </cell>
          <cell r="G24">
            <v>1238957881.02</v>
          </cell>
          <cell r="H24">
            <v>0.82811144209951704</v>
          </cell>
        </row>
        <row r="25">
          <cell r="B25" t="str">
            <v>Línea 4</v>
          </cell>
          <cell r="F25">
            <v>1396460464</v>
          </cell>
          <cell r="G25">
            <v>1377537250.5</v>
          </cell>
          <cell r="H25">
            <v>0.98644915915070264</v>
          </cell>
        </row>
        <row r="26">
          <cell r="B26" t="str">
            <v>Línea 5</v>
          </cell>
          <cell r="F26">
            <v>3062874936</v>
          </cell>
          <cell r="G26">
            <v>2529542337.7200003</v>
          </cell>
          <cell r="H26">
            <v>0.82587189832291619</v>
          </cell>
        </row>
        <row r="27">
          <cell r="B27" t="str">
            <v>Línea 6</v>
          </cell>
          <cell r="F27">
            <v>18215217982</v>
          </cell>
          <cell r="G27">
            <v>14288179276.17</v>
          </cell>
          <cell r="H27">
            <v>0.7844089096429897</v>
          </cell>
        </row>
        <row r="28">
          <cell r="B28" t="str">
            <v>Cumplimiento total del plan</v>
          </cell>
          <cell r="F28">
            <v>90248943327</v>
          </cell>
          <cell r="G28">
            <v>75387819692.369995</v>
          </cell>
          <cell r="H28">
            <v>0.8353318821608412</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62"/>
  <sheetViews>
    <sheetView showGridLines="0" tabSelected="1" zoomScale="80" zoomScaleNormal="80" zoomScaleSheetLayoutView="90" workbookViewId="0">
      <selection activeCell="F21" sqref="F21"/>
    </sheetView>
  </sheetViews>
  <sheetFormatPr baseColWidth="10" defaultColWidth="11.5703125" defaultRowHeight="15.75" x14ac:dyDescent="0.25"/>
  <cols>
    <col min="1" max="1" width="3.7109375" style="3" customWidth="1"/>
    <col min="2" max="2" width="26.42578125" style="3" customWidth="1"/>
    <col min="3" max="3" width="19.5703125" style="3" customWidth="1"/>
    <col min="4" max="4" width="18.42578125" style="3" bestFit="1" customWidth="1"/>
    <col min="5" max="5" width="23.5703125" style="3" customWidth="1"/>
    <col min="6" max="6" width="20.28515625" style="3" customWidth="1"/>
    <col min="7" max="7" width="19.140625" style="3" customWidth="1"/>
    <col min="8" max="8" width="17.140625" style="3" customWidth="1"/>
    <col min="9" max="9" width="21.7109375" style="3" customWidth="1"/>
    <col min="10" max="10" width="19.140625" style="3" customWidth="1"/>
    <col min="11" max="11" width="18" style="3" customWidth="1"/>
    <col min="12" max="12" width="24.28515625" style="8" bestFit="1" customWidth="1"/>
    <col min="13" max="16384" width="11.5703125" style="8"/>
  </cols>
  <sheetData>
    <row r="1" spans="2:11" ht="30" customHeight="1" x14ac:dyDescent="0.25"/>
    <row r="2" spans="2:11" ht="19.899999999999999" customHeight="1" x14ac:dyDescent="0.25">
      <c r="B2" s="117"/>
      <c r="C2" s="100" t="s">
        <v>26</v>
      </c>
      <c r="D2" s="118"/>
      <c r="E2" s="118"/>
      <c r="F2" s="118"/>
      <c r="G2" s="118"/>
      <c r="H2" s="119"/>
      <c r="I2" s="31"/>
      <c r="J2" s="2" t="s">
        <v>0</v>
      </c>
      <c r="K2" s="92" t="s">
        <v>96</v>
      </c>
    </row>
    <row r="3" spans="2:11" ht="19.899999999999999" customHeight="1" x14ac:dyDescent="0.25">
      <c r="B3" s="117"/>
      <c r="C3" s="118"/>
      <c r="D3" s="118"/>
      <c r="E3" s="118"/>
      <c r="F3" s="118"/>
      <c r="G3" s="118"/>
      <c r="H3" s="119"/>
      <c r="I3" s="32"/>
      <c r="J3" s="2" t="s">
        <v>1</v>
      </c>
      <c r="K3" s="93" t="s">
        <v>97</v>
      </c>
    </row>
    <row r="4" spans="2:11" ht="19.899999999999999" customHeight="1" x14ac:dyDescent="0.25">
      <c r="B4" s="117"/>
      <c r="C4" s="118"/>
      <c r="D4" s="118"/>
      <c r="E4" s="118"/>
      <c r="F4" s="118"/>
      <c r="G4" s="118"/>
      <c r="H4" s="119"/>
      <c r="I4" s="33"/>
      <c r="J4" s="4" t="s">
        <v>2</v>
      </c>
      <c r="K4" s="94">
        <v>43243</v>
      </c>
    </row>
    <row r="6" spans="2:11" x14ac:dyDescent="0.25">
      <c r="B6" s="120" t="s">
        <v>27</v>
      </c>
      <c r="C6" s="121"/>
      <c r="D6" s="121"/>
      <c r="E6" s="121"/>
      <c r="F6" s="121"/>
      <c r="G6" s="121"/>
      <c r="H6" s="121"/>
      <c r="I6" s="121"/>
      <c r="J6" s="121"/>
      <c r="K6" s="122"/>
    </row>
    <row r="7" spans="2:11" ht="28.15" customHeight="1" x14ac:dyDescent="0.25">
      <c r="B7" s="5" t="s">
        <v>3</v>
      </c>
      <c r="C7" s="114" t="s">
        <v>150</v>
      </c>
      <c r="D7" s="115"/>
      <c r="E7" s="115"/>
      <c r="F7" s="115"/>
      <c r="G7" s="115"/>
      <c r="H7" s="115"/>
      <c r="I7" s="115"/>
      <c r="J7" s="115"/>
      <c r="K7" s="116"/>
    </row>
    <row r="8" spans="2:11" ht="28.15" customHeight="1" x14ac:dyDescent="0.25">
      <c r="B8" s="5" t="s">
        <v>4</v>
      </c>
      <c r="C8" s="114" t="s">
        <v>80</v>
      </c>
      <c r="D8" s="115"/>
      <c r="E8" s="115"/>
      <c r="F8" s="115"/>
      <c r="G8" s="115"/>
      <c r="H8" s="115"/>
      <c r="I8" s="115"/>
      <c r="J8" s="115"/>
      <c r="K8" s="116"/>
    </row>
    <row r="9" spans="2:11" ht="33" customHeight="1" x14ac:dyDescent="0.25">
      <c r="B9" s="5" t="s">
        <v>5</v>
      </c>
      <c r="C9" s="114" t="s">
        <v>109</v>
      </c>
      <c r="D9" s="115"/>
      <c r="E9" s="115"/>
      <c r="F9" s="115"/>
      <c r="G9" s="115"/>
      <c r="H9" s="115"/>
      <c r="I9" s="115"/>
      <c r="J9" s="115"/>
      <c r="K9" s="116"/>
    </row>
    <row r="10" spans="2:11" ht="28.15" customHeight="1" x14ac:dyDescent="0.25">
      <c r="B10" s="5" t="s">
        <v>43</v>
      </c>
      <c r="C10" s="114" t="s">
        <v>54</v>
      </c>
      <c r="D10" s="115"/>
      <c r="E10" s="115"/>
      <c r="F10" s="115"/>
      <c r="G10" s="115"/>
      <c r="H10" s="115"/>
      <c r="I10" s="115"/>
      <c r="J10" s="115"/>
      <c r="K10" s="116"/>
    </row>
    <row r="11" spans="2:11" ht="19.899999999999999" customHeight="1" x14ac:dyDescent="0.25"/>
    <row r="12" spans="2:11" x14ac:dyDescent="0.25">
      <c r="B12" s="120" t="s">
        <v>6</v>
      </c>
      <c r="C12" s="121"/>
      <c r="D12" s="121"/>
      <c r="E12" s="121"/>
      <c r="F12" s="121"/>
      <c r="G12" s="121"/>
      <c r="H12" s="121"/>
      <c r="I12" s="121"/>
      <c r="J12" s="121"/>
      <c r="K12" s="122"/>
    </row>
    <row r="13" spans="2:11" ht="28.15" customHeight="1" x14ac:dyDescent="0.25">
      <c r="B13" s="6" t="s">
        <v>44</v>
      </c>
      <c r="C13" s="123" t="s">
        <v>56</v>
      </c>
      <c r="D13" s="124"/>
      <c r="E13" s="124"/>
      <c r="F13" s="124"/>
      <c r="G13" s="124"/>
      <c r="H13" s="124"/>
      <c r="I13" s="124"/>
      <c r="J13" s="124"/>
      <c r="K13" s="125"/>
    </row>
    <row r="14" spans="2:11" ht="28.15" customHeight="1" x14ac:dyDescent="0.25">
      <c r="B14" s="5" t="s">
        <v>45</v>
      </c>
      <c r="C14" s="123" t="s">
        <v>36</v>
      </c>
      <c r="D14" s="124"/>
      <c r="E14" s="124"/>
      <c r="F14" s="124"/>
      <c r="G14" s="124"/>
      <c r="H14" s="124"/>
      <c r="I14" s="124"/>
      <c r="J14" s="124"/>
      <c r="K14" s="125"/>
    </row>
    <row r="15" spans="2:11" ht="28.15" customHeight="1" x14ac:dyDescent="0.25">
      <c r="B15" s="5" t="s">
        <v>7</v>
      </c>
      <c r="C15" s="126" t="s">
        <v>8</v>
      </c>
      <c r="D15" s="127"/>
      <c r="E15" s="98" t="s">
        <v>53</v>
      </c>
      <c r="F15" s="99" t="s">
        <v>9</v>
      </c>
      <c r="G15" s="25" t="s">
        <v>59</v>
      </c>
      <c r="H15" s="128" t="s">
        <v>10</v>
      </c>
      <c r="I15" s="130" t="s">
        <v>59</v>
      </c>
      <c r="J15" s="131"/>
      <c r="K15" s="132"/>
    </row>
    <row r="16" spans="2:11" ht="28.15" customHeight="1" x14ac:dyDescent="0.25">
      <c r="B16" s="7" t="s">
        <v>11</v>
      </c>
      <c r="C16" s="126" t="s">
        <v>32</v>
      </c>
      <c r="D16" s="127"/>
      <c r="E16" s="98" t="s">
        <v>53</v>
      </c>
      <c r="F16" s="99" t="s">
        <v>42</v>
      </c>
      <c r="G16" s="23">
        <v>1</v>
      </c>
      <c r="H16" s="129"/>
      <c r="I16" s="133"/>
      <c r="J16" s="134"/>
      <c r="K16" s="135"/>
    </row>
    <row r="17" spans="2:12" ht="19.899999999999999" customHeight="1" x14ac:dyDescent="0.25">
      <c r="B17" s="109" t="s">
        <v>161</v>
      </c>
      <c r="C17" s="109"/>
      <c r="D17" s="109"/>
      <c r="E17" s="109"/>
      <c r="F17" s="109"/>
      <c r="G17" s="109"/>
      <c r="H17" s="109"/>
      <c r="I17" s="109"/>
      <c r="J17" s="109"/>
      <c r="K17" s="109"/>
    </row>
    <row r="18" spans="2:12" x14ac:dyDescent="0.25">
      <c r="B18" s="101" t="s">
        <v>12</v>
      </c>
      <c r="C18" s="102"/>
      <c r="D18" s="102"/>
      <c r="E18" s="102"/>
      <c r="F18" s="102"/>
      <c r="G18" s="102"/>
      <c r="H18" s="102"/>
      <c r="I18" s="102"/>
      <c r="J18" s="102"/>
      <c r="K18" s="102"/>
    </row>
    <row r="19" spans="2:12" ht="28.15" customHeight="1" x14ac:dyDescent="0.25">
      <c r="B19" s="110" t="s">
        <v>13</v>
      </c>
      <c r="C19" s="110"/>
      <c r="D19" s="110"/>
      <c r="E19" s="110"/>
      <c r="F19" s="110"/>
      <c r="G19" s="110"/>
      <c r="H19" s="110"/>
      <c r="I19" s="110"/>
      <c r="J19" s="110"/>
      <c r="K19" s="110"/>
    </row>
    <row r="20" spans="2:12" ht="22.15" customHeight="1" x14ac:dyDescent="0.25">
      <c r="B20" s="41"/>
      <c r="C20" s="110" t="s">
        <v>57</v>
      </c>
      <c r="D20" s="110"/>
      <c r="E20" s="110"/>
      <c r="F20" s="110"/>
      <c r="G20" s="110"/>
      <c r="H20" s="110"/>
      <c r="I20" s="110"/>
      <c r="J20" s="110"/>
      <c r="K20" s="110"/>
    </row>
    <row r="21" spans="2:12" ht="114.75" customHeight="1" x14ac:dyDescent="0.25">
      <c r="B21" s="9" t="s">
        <v>99</v>
      </c>
      <c r="C21" s="97" t="s">
        <v>105</v>
      </c>
      <c r="D21" s="97" t="s">
        <v>107</v>
      </c>
      <c r="E21" s="97" t="s">
        <v>108</v>
      </c>
      <c r="F21" s="97" t="s">
        <v>151</v>
      </c>
      <c r="G21" s="97" t="s">
        <v>162</v>
      </c>
      <c r="H21" s="97" t="s">
        <v>163</v>
      </c>
      <c r="I21" s="97"/>
      <c r="J21" s="97"/>
      <c r="K21" s="97"/>
    </row>
    <row r="22" spans="2:12" ht="27" customHeight="1" x14ac:dyDescent="0.25">
      <c r="B22" s="19" t="s">
        <v>98</v>
      </c>
      <c r="C22" s="66">
        <v>59872212964</v>
      </c>
      <c r="D22" s="67">
        <v>48042265619</v>
      </c>
      <c r="E22" s="20">
        <f t="shared" ref="E22:E27" si="0">+D22/C22</f>
        <v>0.80241339413806001</v>
      </c>
      <c r="F22" s="21">
        <v>60934270043</v>
      </c>
      <c r="G22" s="21">
        <v>52278928053.970001</v>
      </c>
      <c r="H22" s="20">
        <f>+G22/F22</f>
        <v>0.85795608968611403</v>
      </c>
      <c r="I22" s="21"/>
      <c r="J22" s="21"/>
      <c r="K22" s="20"/>
    </row>
    <row r="23" spans="2:12" ht="27" customHeight="1" x14ac:dyDescent="0.25">
      <c r="B23" s="19" t="s">
        <v>100</v>
      </c>
      <c r="C23" s="66">
        <v>7479334603</v>
      </c>
      <c r="D23" s="67">
        <v>7336684560</v>
      </c>
      <c r="E23" s="20">
        <f t="shared" si="0"/>
        <v>0.98092744200228954</v>
      </c>
      <c r="F23" s="21">
        <v>5143995325</v>
      </c>
      <c r="G23" s="21">
        <v>3674674892.9899998</v>
      </c>
      <c r="H23" s="20">
        <f t="shared" ref="H23:H24" si="1">+G23/F23</f>
        <v>0.71436202034067742</v>
      </c>
      <c r="I23" s="21"/>
      <c r="J23" s="21"/>
      <c r="K23" s="20"/>
    </row>
    <row r="24" spans="2:12" ht="27" customHeight="1" x14ac:dyDescent="0.25">
      <c r="B24" s="19" t="s">
        <v>101</v>
      </c>
      <c r="C24" s="66">
        <v>755000000</v>
      </c>
      <c r="D24" s="67">
        <v>511838228</v>
      </c>
      <c r="E24" s="20">
        <f t="shared" si="0"/>
        <v>0.6779314278145695</v>
      </c>
      <c r="F24" s="21">
        <v>1496124577</v>
      </c>
      <c r="G24" s="21">
        <v>1238957881.02</v>
      </c>
      <c r="H24" s="20">
        <f t="shared" si="1"/>
        <v>0.82811144209951704</v>
      </c>
      <c r="I24" s="21"/>
      <c r="J24" s="21"/>
      <c r="K24" s="20"/>
    </row>
    <row r="25" spans="2:12" ht="27" customHeight="1" x14ac:dyDescent="0.25">
      <c r="B25" s="19" t="s">
        <v>102</v>
      </c>
      <c r="C25" s="66">
        <v>1100000000</v>
      </c>
      <c r="D25" s="67">
        <v>1065082244</v>
      </c>
      <c r="E25" s="20">
        <f t="shared" si="0"/>
        <v>0.9682565854545454</v>
      </c>
      <c r="F25" s="21">
        <v>1396460464</v>
      </c>
      <c r="G25" s="21">
        <v>1377537250.5</v>
      </c>
      <c r="H25" s="20">
        <f>+G25/F25</f>
        <v>0.98644915915070264</v>
      </c>
      <c r="I25" s="21"/>
      <c r="J25" s="21"/>
      <c r="K25" s="20"/>
    </row>
    <row r="26" spans="2:12" ht="27" customHeight="1" x14ac:dyDescent="0.25">
      <c r="B26" s="19" t="s">
        <v>103</v>
      </c>
      <c r="C26" s="66">
        <v>2775560876</v>
      </c>
      <c r="D26" s="67">
        <v>2374741841</v>
      </c>
      <c r="E26" s="20">
        <f t="shared" si="0"/>
        <v>0.8555898959140682</v>
      </c>
      <c r="F26" s="21">
        <v>3062874936</v>
      </c>
      <c r="G26" s="21">
        <v>2529542337.7200003</v>
      </c>
      <c r="H26" s="20">
        <f>+G26/F26</f>
        <v>0.82587189832291619</v>
      </c>
      <c r="I26" s="21"/>
      <c r="J26" s="21"/>
      <c r="K26" s="20"/>
    </row>
    <row r="27" spans="2:12" ht="27" customHeight="1" x14ac:dyDescent="0.25">
      <c r="B27" s="19" t="s">
        <v>104</v>
      </c>
      <c r="C27" s="66">
        <v>13274106249</v>
      </c>
      <c r="D27" s="67">
        <v>8638162368</v>
      </c>
      <c r="E27" s="20">
        <f t="shared" si="0"/>
        <v>0.65075284210948314</v>
      </c>
      <c r="F27" s="21">
        <v>18215217982</v>
      </c>
      <c r="G27" s="21">
        <v>14288179276.17</v>
      </c>
      <c r="H27" s="20">
        <f>+G27/F27</f>
        <v>0.7844089096429897</v>
      </c>
      <c r="I27" s="21"/>
      <c r="J27" s="21"/>
      <c r="K27" s="20"/>
    </row>
    <row r="28" spans="2:12" ht="27" customHeight="1" x14ac:dyDescent="0.25">
      <c r="B28" s="19" t="s">
        <v>55</v>
      </c>
      <c r="C28" s="66">
        <f>+C22+C23+C24+C25+C26+C27</f>
        <v>85256214692</v>
      </c>
      <c r="D28" s="67">
        <f>+SUM(D22:D27)</f>
        <v>67968774860</v>
      </c>
      <c r="E28" s="20">
        <f>+D28/C28</f>
        <v>0.79722956391562427</v>
      </c>
      <c r="F28" s="95">
        <f>+SUM(F22:F27)</f>
        <v>90248943327</v>
      </c>
      <c r="G28" s="95">
        <f>+SUM(G22:G27)</f>
        <v>75387819692.369995</v>
      </c>
      <c r="H28" s="20">
        <f>+G28/F28</f>
        <v>0.8353318821608412</v>
      </c>
      <c r="I28" s="24"/>
      <c r="J28" s="24"/>
      <c r="K28" s="24"/>
      <c r="L28" s="39"/>
    </row>
    <row r="29" spans="2:12" ht="28.15" customHeight="1" x14ac:dyDescent="0.25">
      <c r="B29" s="136" t="s">
        <v>14</v>
      </c>
      <c r="C29" s="136"/>
      <c r="D29" s="136"/>
      <c r="E29" s="136"/>
      <c r="F29" s="136"/>
      <c r="G29" s="136"/>
      <c r="H29" s="136"/>
      <c r="I29" s="136"/>
      <c r="J29" s="136"/>
      <c r="K29" s="136"/>
    </row>
    <row r="30" spans="2:12" ht="27" customHeight="1" x14ac:dyDescent="0.25">
      <c r="B30" s="10"/>
      <c r="C30" s="11"/>
      <c r="D30" s="11"/>
      <c r="E30" s="30"/>
      <c r="F30" s="11"/>
      <c r="G30" s="11"/>
      <c r="H30" s="11"/>
      <c r="I30" s="11"/>
      <c r="J30" s="11"/>
      <c r="K30" s="12"/>
    </row>
    <row r="31" spans="2:12" ht="27" customHeight="1" x14ac:dyDescent="0.25">
      <c r="B31" s="13"/>
      <c r="C31" s="14"/>
      <c r="D31" s="14"/>
      <c r="E31" s="14"/>
      <c r="F31" s="14"/>
      <c r="G31" s="14"/>
      <c r="H31" s="14"/>
      <c r="I31" s="14"/>
      <c r="J31" s="14"/>
      <c r="K31" s="42"/>
    </row>
    <row r="32" spans="2:12" ht="27" customHeight="1" x14ac:dyDescent="0.25">
      <c r="B32" s="13"/>
      <c r="C32" s="14"/>
      <c r="D32" s="14"/>
      <c r="E32" s="14"/>
      <c r="F32" s="14"/>
      <c r="G32" s="14"/>
      <c r="H32" s="14"/>
      <c r="I32" s="14"/>
      <c r="J32" s="14"/>
      <c r="K32" s="15"/>
    </row>
    <row r="33" spans="2:11" ht="27" customHeight="1" x14ac:dyDescent="0.25">
      <c r="B33" s="13"/>
      <c r="C33" s="14"/>
      <c r="D33" s="14"/>
      <c r="E33" s="14"/>
      <c r="F33" s="14"/>
      <c r="G33" s="14"/>
      <c r="H33" s="14"/>
      <c r="I33" s="14"/>
      <c r="J33" s="14"/>
      <c r="K33" s="15"/>
    </row>
    <row r="34" spans="2:11" ht="27" customHeight="1" x14ac:dyDescent="0.25">
      <c r="B34" s="13"/>
      <c r="C34" s="14"/>
      <c r="D34" s="14"/>
      <c r="E34" s="14"/>
      <c r="F34" s="14"/>
      <c r="G34" s="14"/>
      <c r="H34" s="14"/>
      <c r="I34" s="14"/>
      <c r="J34" s="14"/>
      <c r="K34" s="42"/>
    </row>
    <row r="35" spans="2:11" ht="27" customHeight="1" x14ac:dyDescent="0.25">
      <c r="B35" s="13"/>
      <c r="C35" s="14"/>
      <c r="D35" s="14"/>
      <c r="E35" s="14"/>
      <c r="F35" s="14"/>
      <c r="G35" s="14"/>
      <c r="H35" s="14"/>
      <c r="I35" s="14"/>
      <c r="J35" s="14"/>
      <c r="K35" s="15"/>
    </row>
    <row r="36" spans="2:11" ht="27" customHeight="1" x14ac:dyDescent="0.25">
      <c r="B36" s="13"/>
      <c r="C36" s="14"/>
      <c r="D36" s="14"/>
      <c r="E36" s="14"/>
      <c r="F36" s="14"/>
      <c r="G36" s="14"/>
      <c r="H36" s="14"/>
      <c r="I36" s="14"/>
      <c r="J36" s="14"/>
      <c r="K36" s="15"/>
    </row>
    <row r="37" spans="2:11" ht="18.600000000000001" customHeight="1" x14ac:dyDescent="0.25">
      <c r="B37" s="13"/>
      <c r="C37" s="14"/>
      <c r="D37" s="14"/>
      <c r="E37" s="14"/>
      <c r="F37" s="14"/>
      <c r="G37" s="14"/>
      <c r="H37" s="14"/>
      <c r="I37" s="14"/>
      <c r="J37" s="14"/>
      <c r="K37" s="15"/>
    </row>
    <row r="38" spans="2:11" ht="22.9" customHeight="1" x14ac:dyDescent="0.25">
      <c r="B38" s="13"/>
      <c r="C38" s="14"/>
      <c r="D38" s="14"/>
      <c r="E38" s="14"/>
      <c r="F38" s="14"/>
      <c r="G38" s="14"/>
      <c r="H38" s="14"/>
      <c r="I38" s="14"/>
      <c r="J38" s="14"/>
      <c r="K38" s="15"/>
    </row>
    <row r="39" spans="2:11" ht="27" customHeight="1" x14ac:dyDescent="0.25">
      <c r="B39" s="13"/>
      <c r="C39" s="14"/>
      <c r="D39" s="14"/>
      <c r="E39" s="14"/>
      <c r="F39" s="14"/>
      <c r="G39" s="14"/>
      <c r="H39" s="14"/>
      <c r="I39" s="14"/>
      <c r="J39" s="14"/>
      <c r="K39" s="15"/>
    </row>
    <row r="40" spans="2:11" ht="27" customHeight="1" x14ac:dyDescent="0.25">
      <c r="B40" s="13"/>
      <c r="C40" s="14"/>
      <c r="D40" s="14"/>
      <c r="E40" s="14"/>
      <c r="F40" s="14"/>
      <c r="G40" s="14"/>
      <c r="H40" s="14"/>
      <c r="I40" s="14"/>
      <c r="J40" s="14"/>
      <c r="K40" s="15"/>
    </row>
    <row r="41" spans="2:11" ht="27" customHeight="1" x14ac:dyDescent="0.25">
      <c r="B41" s="13"/>
      <c r="C41" s="14"/>
      <c r="D41" s="14"/>
      <c r="E41" s="14"/>
      <c r="F41" s="14"/>
      <c r="G41" s="14"/>
      <c r="H41" s="14"/>
      <c r="I41" s="14"/>
      <c r="J41" s="14"/>
      <c r="K41" s="15"/>
    </row>
    <row r="42" spans="2:11" ht="18.600000000000001" customHeight="1" x14ac:dyDescent="0.25">
      <c r="B42" s="16"/>
      <c r="C42" s="17"/>
      <c r="D42" s="17"/>
      <c r="E42" s="17"/>
      <c r="F42" s="17"/>
      <c r="G42" s="17"/>
      <c r="H42" s="17"/>
      <c r="I42" s="17"/>
      <c r="J42" s="17"/>
      <c r="K42" s="18"/>
    </row>
    <row r="43" spans="2:11" ht="27.75" customHeight="1" x14ac:dyDescent="0.25">
      <c r="B43" s="111" t="s">
        <v>15</v>
      </c>
      <c r="C43" s="111"/>
      <c r="D43" s="111"/>
      <c r="E43" s="111"/>
      <c r="F43" s="111"/>
      <c r="G43" s="111"/>
      <c r="H43" s="111"/>
      <c r="I43" s="111"/>
      <c r="J43" s="111"/>
      <c r="K43" s="111"/>
    </row>
    <row r="44" spans="2:11" ht="225.75" customHeight="1" x14ac:dyDescent="0.25">
      <c r="B44" s="236" t="s">
        <v>164</v>
      </c>
      <c r="C44" s="237"/>
      <c r="D44" s="237"/>
      <c r="E44" s="237"/>
      <c r="F44" s="237"/>
      <c r="G44" s="237"/>
      <c r="H44" s="237"/>
      <c r="I44" s="237"/>
      <c r="J44" s="237"/>
      <c r="K44" s="238"/>
    </row>
    <row r="45" spans="2:11" ht="17.25" customHeight="1" x14ac:dyDescent="0.25">
      <c r="B45" s="43"/>
      <c r="C45" s="44"/>
      <c r="D45" s="44"/>
      <c r="E45" s="44"/>
      <c r="F45" s="44"/>
      <c r="G45" s="44"/>
      <c r="H45" s="44"/>
      <c r="I45" s="44"/>
      <c r="J45" s="44"/>
      <c r="K45" s="45"/>
    </row>
    <row r="46" spans="2:11" ht="28.15" customHeight="1" x14ac:dyDescent="0.25">
      <c r="B46" s="112" t="s">
        <v>24</v>
      </c>
      <c r="C46" s="112"/>
      <c r="D46" s="112"/>
      <c r="E46" s="112"/>
      <c r="F46" s="112"/>
      <c r="G46" s="112"/>
      <c r="H46" s="137" t="s">
        <v>159</v>
      </c>
      <c r="I46" s="137"/>
      <c r="J46" s="137"/>
      <c r="K46" s="137"/>
    </row>
    <row r="47" spans="2:11" ht="32.450000000000003" customHeight="1" x14ac:dyDescent="0.25">
      <c r="B47" s="112" t="s">
        <v>16</v>
      </c>
      <c r="C47" s="112"/>
      <c r="D47" s="112"/>
      <c r="E47" s="112"/>
      <c r="F47" s="112"/>
      <c r="G47" s="112"/>
      <c r="H47" s="137" t="s">
        <v>60</v>
      </c>
      <c r="I47" s="137"/>
      <c r="J47" s="137"/>
      <c r="K47" s="137"/>
    </row>
    <row r="48" spans="2:11" ht="19.899999999999999" customHeight="1" x14ac:dyDescent="0.25"/>
    <row r="49" spans="2:14" x14ac:dyDescent="0.25">
      <c r="B49" s="120" t="s">
        <v>29</v>
      </c>
      <c r="C49" s="121"/>
      <c r="D49" s="121"/>
      <c r="E49" s="121"/>
      <c r="F49" s="121"/>
      <c r="G49" s="121"/>
      <c r="H49" s="121"/>
      <c r="I49" s="121"/>
      <c r="J49" s="121"/>
      <c r="K49" s="122"/>
    </row>
    <row r="50" spans="2:14" x14ac:dyDescent="0.25">
      <c r="B50" s="138">
        <f>+H28</f>
        <v>0.8353318821608412</v>
      </c>
      <c r="C50" s="139"/>
      <c r="D50" s="139"/>
      <c r="E50" s="139"/>
      <c r="F50" s="139"/>
      <c r="G50" s="139"/>
      <c r="H50" s="139"/>
      <c r="I50" s="139"/>
      <c r="J50" s="139"/>
      <c r="K50" s="140"/>
    </row>
    <row r="51" spans="2:14" ht="24.75" customHeight="1" x14ac:dyDescent="0.25">
      <c r="B51" s="104" t="s">
        <v>25</v>
      </c>
      <c r="C51" s="105"/>
      <c r="D51" s="141" t="s">
        <v>59</v>
      </c>
      <c r="E51" s="142"/>
      <c r="F51" s="142"/>
      <c r="G51" s="142"/>
      <c r="H51" s="142"/>
      <c r="I51" s="142"/>
      <c r="J51" s="142"/>
      <c r="K51" s="143"/>
    </row>
    <row r="52" spans="2:14" ht="30" customHeight="1" x14ac:dyDescent="0.25">
      <c r="B52" s="144" t="s">
        <v>17</v>
      </c>
      <c r="C52" s="145"/>
      <c r="D52" s="110" t="s">
        <v>18</v>
      </c>
      <c r="E52" s="110"/>
      <c r="F52" s="148" t="s">
        <v>46</v>
      </c>
      <c r="G52" s="149"/>
      <c r="H52" s="148" t="s">
        <v>47</v>
      </c>
      <c r="I52" s="149"/>
      <c r="J52" s="149"/>
      <c r="K52" s="150"/>
    </row>
    <row r="53" spans="2:14" ht="30" customHeight="1" x14ac:dyDescent="0.25">
      <c r="B53" s="146"/>
      <c r="C53" s="147"/>
      <c r="D53" s="148" t="s">
        <v>19</v>
      </c>
      <c r="E53" s="150"/>
      <c r="F53" s="110" t="s">
        <v>28</v>
      </c>
      <c r="G53" s="110"/>
      <c r="H53" s="148" t="s">
        <v>20</v>
      </c>
      <c r="I53" s="149"/>
      <c r="J53" s="149"/>
      <c r="K53" s="150"/>
    </row>
    <row r="54" spans="2:14" ht="19.899999999999999" customHeight="1" x14ac:dyDescent="0.25"/>
    <row r="55" spans="2:14" ht="23.25" customHeight="1" x14ac:dyDescent="0.25">
      <c r="B55" s="151" t="s">
        <v>31</v>
      </c>
      <c r="C55" s="139"/>
      <c r="D55" s="139"/>
      <c r="E55" s="139"/>
      <c r="F55" s="139"/>
      <c r="G55" s="139"/>
      <c r="H55" s="139"/>
      <c r="I55" s="139"/>
      <c r="J55" s="139"/>
      <c r="K55" s="140"/>
    </row>
    <row r="56" spans="2:14" ht="30" customHeight="1" x14ac:dyDescent="0.25">
      <c r="B56" s="104" t="s">
        <v>25</v>
      </c>
      <c r="C56" s="105"/>
      <c r="D56" s="152" t="s">
        <v>59</v>
      </c>
      <c r="E56" s="153"/>
      <c r="F56" s="153"/>
      <c r="G56" s="153"/>
      <c r="H56" s="153"/>
      <c r="I56" s="153"/>
      <c r="J56" s="153"/>
      <c r="K56" s="154"/>
    </row>
    <row r="57" spans="2:14" ht="30" customHeight="1" x14ac:dyDescent="0.25">
      <c r="B57" s="144" t="s">
        <v>17</v>
      </c>
      <c r="C57" s="145"/>
      <c r="D57" s="113" t="s">
        <v>18</v>
      </c>
      <c r="E57" s="113"/>
      <c r="F57" s="155" t="s">
        <v>46</v>
      </c>
      <c r="G57" s="156"/>
      <c r="H57" s="155" t="s">
        <v>47</v>
      </c>
      <c r="I57" s="156"/>
      <c r="J57" s="156"/>
      <c r="K57" s="157"/>
    </row>
    <row r="58" spans="2:14" ht="30" customHeight="1" x14ac:dyDescent="0.25">
      <c r="B58" s="146"/>
      <c r="C58" s="147"/>
      <c r="D58" s="155" t="s">
        <v>19</v>
      </c>
      <c r="E58" s="157"/>
      <c r="F58" s="113" t="s">
        <v>28</v>
      </c>
      <c r="G58" s="113"/>
      <c r="H58" s="155" t="s">
        <v>20</v>
      </c>
      <c r="I58" s="156"/>
      <c r="J58" s="156"/>
      <c r="K58" s="157"/>
    </row>
    <row r="59" spans="2:14" ht="30" customHeight="1" x14ac:dyDescent="0.25">
      <c r="B59" s="144" t="s">
        <v>21</v>
      </c>
      <c r="C59" s="145"/>
      <c r="D59" s="155" t="s">
        <v>48</v>
      </c>
      <c r="E59" s="156"/>
      <c r="F59" s="156"/>
      <c r="G59" s="156"/>
      <c r="H59" s="158" t="s">
        <v>22</v>
      </c>
      <c r="I59" s="159"/>
      <c r="J59" s="159"/>
      <c r="K59" s="160"/>
      <c r="L59" s="40"/>
      <c r="M59" s="40"/>
      <c r="N59" s="40"/>
    </row>
    <row r="60" spans="2:14" ht="30" customHeight="1" x14ac:dyDescent="0.25">
      <c r="B60" s="146"/>
      <c r="C60" s="147"/>
      <c r="D60" s="155" t="s">
        <v>23</v>
      </c>
      <c r="E60" s="156"/>
      <c r="F60" s="156"/>
      <c r="G60" s="156"/>
      <c r="H60" s="113" t="s">
        <v>20</v>
      </c>
      <c r="I60" s="113"/>
      <c r="J60" s="113"/>
      <c r="K60" s="113"/>
    </row>
    <row r="61" spans="2:14" ht="41.45" customHeight="1" x14ac:dyDescent="0.25">
      <c r="B61" s="112" t="s">
        <v>35</v>
      </c>
      <c r="C61" s="112"/>
      <c r="D61" s="113" t="s">
        <v>33</v>
      </c>
      <c r="E61" s="113"/>
      <c r="F61" s="113"/>
      <c r="G61" s="113"/>
      <c r="H61" s="113" t="s">
        <v>22</v>
      </c>
      <c r="I61" s="113"/>
      <c r="J61" s="113"/>
      <c r="K61" s="113"/>
    </row>
    <row r="62" spans="2:14" ht="40.9" customHeight="1" x14ac:dyDescent="0.25">
      <c r="B62" s="112"/>
      <c r="C62" s="112"/>
      <c r="D62" s="113" t="s">
        <v>59</v>
      </c>
      <c r="E62" s="113"/>
      <c r="F62" s="113"/>
      <c r="G62" s="113"/>
      <c r="H62" s="113" t="s">
        <v>59</v>
      </c>
      <c r="I62" s="113"/>
      <c r="J62" s="113"/>
      <c r="K62" s="113"/>
    </row>
  </sheetData>
  <dataConsolidate/>
  <mergeCells count="56">
    <mergeCell ref="B59:C60"/>
    <mergeCell ref="D59:G59"/>
    <mergeCell ref="H59:K59"/>
    <mergeCell ref="D60:G60"/>
    <mergeCell ref="H60:K60"/>
    <mergeCell ref="B61:C62"/>
    <mergeCell ref="D61:G61"/>
    <mergeCell ref="H61:K61"/>
    <mergeCell ref="D62:G62"/>
    <mergeCell ref="H62:K62"/>
    <mergeCell ref="B55:K55"/>
    <mergeCell ref="B56:C56"/>
    <mergeCell ref="D56:K56"/>
    <mergeCell ref="B57:C58"/>
    <mergeCell ref="D57:E57"/>
    <mergeCell ref="F57:G57"/>
    <mergeCell ref="H57:K57"/>
    <mergeCell ref="D58:E58"/>
    <mergeCell ref="F58:G58"/>
    <mergeCell ref="H58:K58"/>
    <mergeCell ref="B50:K50"/>
    <mergeCell ref="B51:C51"/>
    <mergeCell ref="D51:K51"/>
    <mergeCell ref="B52:C53"/>
    <mergeCell ref="D52:E52"/>
    <mergeCell ref="F52:G52"/>
    <mergeCell ref="H52:K52"/>
    <mergeCell ref="D53:E53"/>
    <mergeCell ref="F53:G53"/>
    <mergeCell ref="H53:K53"/>
    <mergeCell ref="B44:K44"/>
    <mergeCell ref="B46:G46"/>
    <mergeCell ref="H46:K46"/>
    <mergeCell ref="B47:G47"/>
    <mergeCell ref="H47:K47"/>
    <mergeCell ref="B49:K49"/>
    <mergeCell ref="B17:K17"/>
    <mergeCell ref="B18:K18"/>
    <mergeCell ref="B19:K19"/>
    <mergeCell ref="C20:K20"/>
    <mergeCell ref="B29:K29"/>
    <mergeCell ref="B43:K43"/>
    <mergeCell ref="C10:K10"/>
    <mergeCell ref="B12:K12"/>
    <mergeCell ref="C13:K13"/>
    <mergeCell ref="C14:K14"/>
    <mergeCell ref="C15:D15"/>
    <mergeCell ref="H15:H16"/>
    <mergeCell ref="I15:K16"/>
    <mergeCell ref="C16:D16"/>
    <mergeCell ref="B2:B4"/>
    <mergeCell ref="C2:H4"/>
    <mergeCell ref="B6:K6"/>
    <mergeCell ref="C7:K7"/>
    <mergeCell ref="C8:K8"/>
    <mergeCell ref="C9:K9"/>
  </mergeCells>
  <conditionalFormatting sqref="D59:G59">
    <cfRule type="expression" dxfId="3" priority="3">
      <formula>$D$56=""</formula>
    </cfRule>
    <cfRule type="expression" dxfId="2" priority="4">
      <formula>AND(D$56&gt;=70%,$D$56&lt;80%)</formula>
    </cfRule>
  </conditionalFormatting>
  <conditionalFormatting sqref="H59">
    <cfRule type="expression" dxfId="1" priority="1">
      <formula>$D$84=""</formula>
    </cfRule>
    <cfRule type="expression" dxfId="0" priority="2">
      <formula>$D$84&lt;70%</formula>
    </cfRule>
  </conditionalFormatting>
  <dataValidations count="6">
    <dataValidation type="list" allowBlank="1" showInputMessage="1" showErrorMessage="1" sqref="I15:K16">
      <formula1>"Semestre 2 de 2016,Año 2016, No aplica"</formula1>
    </dataValidation>
    <dataValidation type="list" allowBlank="1" showInputMessage="1" showErrorMessage="1" sqref="E16">
      <formula1>"Número, Porcentaje, Pesos "</formula1>
    </dataValidation>
    <dataValidation allowBlank="1" showInputMessage="1" showErrorMessage="1" prompt="Seleccione una opción" sqref="C15:C16 H15"/>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La meta es un propósito medible. Es el valor que se espera alcance el respectivo indicador. " sqref="B16"/>
    <dataValidation type="list" allowBlank="1" showInputMessage="1" showErrorMessage="1" sqref="E15">
      <formula1>"Número, Porcentaje, Pesos, No aplica"</formula1>
    </dataValidation>
  </dataValidations>
  <printOptions horizontalCentered="1"/>
  <pageMargins left="0.23622047244094491" right="0.23622047244094491" top="0.35433070866141736" bottom="0.35433070866141736" header="0.31496062992125984" footer="0.31496062992125984"/>
  <pageSetup scale="38" orientation="portrait" r:id="rId1"/>
  <rowBreaks count="3" manualBreakCount="3">
    <brk id="28" min="1" max="10" man="1"/>
    <brk id="42" min="1" max="10" man="1"/>
    <brk id="48" min="1"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'C:\Users\claudiacarmona\AppData\Local\Microsoft\Windows\INetCache\Content.Outlook\UOQFOORJ\[Indicador Gestión Estratégica a 30 de junio de 2020.xlsx]Listas'!#REF!</xm:f>
          </x14:formula1>
          <xm:sqref>C8:K8 C10:K10 C14:K14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2:T142"/>
  <sheetViews>
    <sheetView showGridLines="0" topLeftCell="A106" zoomScaleNormal="100" zoomScaleSheetLayoutView="80" workbookViewId="0">
      <selection activeCell="B121" sqref="B121:K125"/>
    </sheetView>
  </sheetViews>
  <sheetFormatPr baseColWidth="10" defaultColWidth="11.5703125" defaultRowHeight="15.75" x14ac:dyDescent="0.25"/>
  <cols>
    <col min="1" max="1" width="3.7109375" style="47" customWidth="1"/>
    <col min="2" max="2" width="26.42578125" style="47" customWidth="1"/>
    <col min="3" max="3" width="11.5703125" style="47" customWidth="1"/>
    <col min="4" max="4" width="15" style="47" customWidth="1"/>
    <col min="5" max="5" width="11.28515625" style="47" customWidth="1"/>
    <col min="6" max="6" width="14" style="47" customWidth="1"/>
    <col min="7" max="7" width="11.28515625" style="47" customWidth="1"/>
    <col min="8" max="8" width="13.7109375" style="47" customWidth="1"/>
    <col min="9" max="10" width="11.28515625" style="47" customWidth="1"/>
    <col min="11" max="11" width="12.5703125" style="47" customWidth="1"/>
    <col min="12" max="12" width="7.28515625" style="47" customWidth="1"/>
    <col min="13" max="13" width="11.5703125" style="47" hidden="1" customWidth="1"/>
    <col min="14" max="14" width="13.140625" style="47" hidden="1" customWidth="1"/>
    <col min="15" max="15" width="11.5703125" style="47" hidden="1" customWidth="1"/>
    <col min="16" max="16" width="11.85546875" style="47" hidden="1" customWidth="1"/>
    <col min="17" max="17" width="11.5703125" style="47" customWidth="1"/>
    <col min="18" max="16384" width="11.5703125" style="47"/>
  </cols>
  <sheetData>
    <row r="2" spans="2:11" x14ac:dyDescent="0.25">
      <c r="B2" s="173"/>
      <c r="C2" s="176" t="s">
        <v>26</v>
      </c>
      <c r="D2" s="177"/>
      <c r="E2" s="177"/>
      <c r="F2" s="177"/>
      <c r="G2" s="177"/>
      <c r="H2" s="177"/>
      <c r="I2" s="177"/>
      <c r="J2" s="46" t="s">
        <v>0</v>
      </c>
      <c r="K2" s="34" t="s">
        <v>96</v>
      </c>
    </row>
    <row r="3" spans="2:11" x14ac:dyDescent="0.25">
      <c r="B3" s="174"/>
      <c r="C3" s="178"/>
      <c r="D3" s="179"/>
      <c r="E3" s="179"/>
      <c r="F3" s="179"/>
      <c r="G3" s="179"/>
      <c r="H3" s="179"/>
      <c r="I3" s="179"/>
      <c r="J3" s="46" t="s">
        <v>1</v>
      </c>
      <c r="K3" s="35" t="s">
        <v>97</v>
      </c>
    </row>
    <row r="4" spans="2:11" x14ac:dyDescent="0.25">
      <c r="B4" s="175"/>
      <c r="C4" s="180"/>
      <c r="D4" s="181"/>
      <c r="E4" s="181"/>
      <c r="F4" s="181"/>
      <c r="G4" s="181"/>
      <c r="H4" s="181"/>
      <c r="I4" s="181"/>
      <c r="J4" s="46" t="s">
        <v>2</v>
      </c>
      <c r="K4" s="36">
        <v>43243</v>
      </c>
    </row>
    <row r="6" spans="2:11" x14ac:dyDescent="0.25">
      <c r="B6" s="182" t="s">
        <v>27</v>
      </c>
      <c r="C6" s="183"/>
      <c r="D6" s="183"/>
      <c r="E6" s="183"/>
      <c r="F6" s="183"/>
      <c r="G6" s="183"/>
      <c r="H6" s="183"/>
      <c r="I6" s="183"/>
      <c r="J6" s="183"/>
      <c r="K6" s="184"/>
    </row>
    <row r="7" spans="2:11" ht="28.15" customHeight="1" x14ac:dyDescent="0.25">
      <c r="B7" s="48" t="s">
        <v>3</v>
      </c>
      <c r="C7" s="170" t="s">
        <v>65</v>
      </c>
      <c r="D7" s="171"/>
      <c r="E7" s="171"/>
      <c r="F7" s="171"/>
      <c r="G7" s="171"/>
      <c r="H7" s="171"/>
      <c r="I7" s="171"/>
      <c r="J7" s="171"/>
      <c r="K7" s="172"/>
    </row>
    <row r="8" spans="2:11" ht="28.15" customHeight="1" x14ac:dyDescent="0.25">
      <c r="B8" s="48" t="s">
        <v>4</v>
      </c>
      <c r="C8" s="170" t="s">
        <v>80</v>
      </c>
      <c r="D8" s="171"/>
      <c r="E8" s="171"/>
      <c r="F8" s="171"/>
      <c r="G8" s="171"/>
      <c r="H8" s="171"/>
      <c r="I8" s="171"/>
      <c r="J8" s="171"/>
      <c r="K8" s="172"/>
    </row>
    <row r="9" spans="2:11" ht="33" customHeight="1" x14ac:dyDescent="0.25">
      <c r="B9" s="48" t="s">
        <v>5</v>
      </c>
      <c r="C9" s="170" t="s">
        <v>115</v>
      </c>
      <c r="D9" s="171"/>
      <c r="E9" s="171"/>
      <c r="F9" s="171"/>
      <c r="G9" s="171"/>
      <c r="H9" s="171"/>
      <c r="I9" s="171"/>
      <c r="J9" s="171"/>
      <c r="K9" s="172"/>
    </row>
    <row r="10" spans="2:11" ht="28.15" customHeight="1" x14ac:dyDescent="0.25">
      <c r="B10" s="48" t="s">
        <v>43</v>
      </c>
      <c r="C10" s="170" t="s">
        <v>54</v>
      </c>
      <c r="D10" s="171"/>
      <c r="E10" s="171"/>
      <c r="F10" s="171"/>
      <c r="G10" s="171"/>
      <c r="H10" s="171"/>
      <c r="I10" s="171"/>
      <c r="J10" s="171"/>
      <c r="K10" s="172"/>
    </row>
    <row r="11" spans="2:11" ht="19.899999999999999" customHeight="1" x14ac:dyDescent="0.25"/>
    <row r="12" spans="2:11" x14ac:dyDescent="0.25">
      <c r="B12" s="182" t="s">
        <v>6</v>
      </c>
      <c r="C12" s="183"/>
      <c r="D12" s="183"/>
      <c r="E12" s="183"/>
      <c r="F12" s="183"/>
      <c r="G12" s="183"/>
      <c r="H12" s="183"/>
      <c r="I12" s="183"/>
      <c r="J12" s="183"/>
      <c r="K12" s="184"/>
    </row>
    <row r="13" spans="2:11" ht="37.5" customHeight="1" x14ac:dyDescent="0.25">
      <c r="B13" s="49" t="s">
        <v>44</v>
      </c>
      <c r="C13" s="185" t="s">
        <v>66</v>
      </c>
      <c r="D13" s="186"/>
      <c r="E13" s="186"/>
      <c r="F13" s="186"/>
      <c r="G13" s="186"/>
      <c r="H13" s="186"/>
      <c r="I13" s="186"/>
      <c r="J13" s="186"/>
      <c r="K13" s="187"/>
    </row>
    <row r="14" spans="2:11" ht="33" customHeight="1" x14ac:dyDescent="0.25">
      <c r="B14" s="48" t="s">
        <v>45</v>
      </c>
      <c r="C14" s="188" t="s">
        <v>38</v>
      </c>
      <c r="D14" s="189"/>
      <c r="E14" s="189"/>
      <c r="F14" s="189"/>
      <c r="G14" s="189"/>
      <c r="H14" s="189"/>
      <c r="I14" s="189"/>
      <c r="J14" s="189"/>
      <c r="K14" s="190"/>
    </row>
    <row r="15" spans="2:11" ht="28.15" customHeight="1" x14ac:dyDescent="0.25">
      <c r="B15" s="191" t="s">
        <v>7</v>
      </c>
      <c r="C15" s="50" t="s">
        <v>67</v>
      </c>
      <c r="D15" s="206" t="s">
        <v>32</v>
      </c>
      <c r="E15" s="1" t="s">
        <v>68</v>
      </c>
      <c r="F15" s="193" t="s">
        <v>9</v>
      </c>
      <c r="G15" s="193"/>
      <c r="H15" s="26">
        <v>16344</v>
      </c>
      <c r="I15" s="194" t="s">
        <v>10</v>
      </c>
      <c r="J15" s="103" t="s">
        <v>63</v>
      </c>
      <c r="K15" s="103"/>
    </row>
    <row r="16" spans="2:11" ht="28.15" customHeight="1" x14ac:dyDescent="0.25">
      <c r="B16" s="192"/>
      <c r="C16" s="50" t="s">
        <v>69</v>
      </c>
      <c r="D16" s="207"/>
      <c r="E16" s="1" t="s">
        <v>68</v>
      </c>
      <c r="F16" s="193" t="s">
        <v>9</v>
      </c>
      <c r="G16" s="193"/>
      <c r="H16" s="26">
        <v>5485</v>
      </c>
      <c r="I16" s="194"/>
      <c r="J16" s="103"/>
      <c r="K16" s="103"/>
    </row>
    <row r="17" spans="2:20" ht="28.15" customHeight="1" x14ac:dyDescent="0.25">
      <c r="B17" s="192"/>
      <c r="C17" s="50" t="s">
        <v>70</v>
      </c>
      <c r="D17" s="207"/>
      <c r="E17" s="1" t="s">
        <v>68</v>
      </c>
      <c r="F17" s="193" t="s">
        <v>9</v>
      </c>
      <c r="G17" s="193"/>
      <c r="H17" s="26">
        <v>0</v>
      </c>
      <c r="I17" s="194"/>
      <c r="J17" s="103"/>
      <c r="K17" s="103"/>
    </row>
    <row r="18" spans="2:20" ht="28.15" customHeight="1" x14ac:dyDescent="0.25">
      <c r="B18" s="71"/>
      <c r="C18" s="70" t="s">
        <v>111</v>
      </c>
      <c r="D18" s="208"/>
      <c r="E18" s="1" t="s">
        <v>68</v>
      </c>
      <c r="F18" s="193" t="s">
        <v>9</v>
      </c>
      <c r="G18" s="193"/>
      <c r="H18" s="26" t="s">
        <v>113</v>
      </c>
      <c r="I18" s="72"/>
      <c r="J18" s="73"/>
      <c r="K18" s="73"/>
    </row>
    <row r="19" spans="2:20" ht="28.15" customHeight="1" x14ac:dyDescent="0.25">
      <c r="B19" s="205" t="s">
        <v>11</v>
      </c>
      <c r="C19" s="50" t="s">
        <v>67</v>
      </c>
      <c r="D19" s="194" t="s">
        <v>32</v>
      </c>
      <c r="E19" s="1" t="s">
        <v>68</v>
      </c>
      <c r="F19" s="193" t="s">
        <v>42</v>
      </c>
      <c r="G19" s="193"/>
      <c r="H19" s="26">
        <v>38000</v>
      </c>
      <c r="I19" s="51"/>
      <c r="J19" s="52"/>
      <c r="K19" s="52"/>
      <c r="L19" s="53"/>
      <c r="T19" s="54"/>
    </row>
    <row r="20" spans="2:20" ht="28.15" customHeight="1" x14ac:dyDescent="0.25">
      <c r="B20" s="205"/>
      <c r="C20" s="50" t="s">
        <v>69</v>
      </c>
      <c r="D20" s="194"/>
      <c r="E20" s="1" t="s">
        <v>68</v>
      </c>
      <c r="F20" s="193" t="s">
        <v>42</v>
      </c>
      <c r="G20" s="193"/>
      <c r="H20" s="26">
        <v>11500</v>
      </c>
      <c r="I20" s="51"/>
      <c r="J20" s="55"/>
      <c r="K20" s="55"/>
      <c r="L20" s="53"/>
    </row>
    <row r="21" spans="2:20" ht="28.15" customHeight="1" x14ac:dyDescent="0.25">
      <c r="B21" s="205"/>
      <c r="C21" s="50" t="s">
        <v>70</v>
      </c>
      <c r="D21" s="194"/>
      <c r="E21" s="1" t="s">
        <v>68</v>
      </c>
      <c r="F21" s="193" t="s">
        <v>42</v>
      </c>
      <c r="G21" s="193"/>
      <c r="H21" s="26">
        <v>23500</v>
      </c>
      <c r="I21" s="51"/>
      <c r="J21" s="55"/>
      <c r="K21" s="55"/>
      <c r="L21" s="53"/>
    </row>
    <row r="22" spans="2:20" ht="28.15" customHeight="1" x14ac:dyDescent="0.25">
      <c r="B22" s="205"/>
      <c r="C22" s="70" t="s">
        <v>111</v>
      </c>
      <c r="D22" s="194"/>
      <c r="E22" s="1" t="s">
        <v>68</v>
      </c>
      <c r="F22" s="193" t="s">
        <v>42</v>
      </c>
      <c r="G22" s="193"/>
      <c r="H22" s="26">
        <v>5000</v>
      </c>
      <c r="I22" s="51"/>
      <c r="J22" s="55"/>
      <c r="K22" s="55"/>
      <c r="L22" s="53"/>
    </row>
    <row r="23" spans="2:20" ht="19.899999999999999" customHeight="1" x14ac:dyDescent="0.25"/>
    <row r="24" spans="2:20" x14ac:dyDescent="0.25">
      <c r="B24" s="182" t="s">
        <v>12</v>
      </c>
      <c r="C24" s="183"/>
      <c r="D24" s="183"/>
      <c r="E24" s="183"/>
      <c r="F24" s="183"/>
      <c r="G24" s="183"/>
      <c r="H24" s="183"/>
      <c r="I24" s="183"/>
      <c r="J24" s="183"/>
      <c r="K24" s="184"/>
    </row>
    <row r="25" spans="2:20" ht="28.15" customHeight="1" x14ac:dyDescent="0.25">
      <c r="B25" s="195" t="s">
        <v>13</v>
      </c>
      <c r="C25" s="196"/>
      <c r="D25" s="196"/>
      <c r="E25" s="196"/>
      <c r="F25" s="196"/>
      <c r="G25" s="196"/>
      <c r="H25" s="196"/>
      <c r="I25" s="196"/>
      <c r="J25" s="196"/>
      <c r="K25" s="197"/>
    </row>
    <row r="26" spans="2:20" ht="48.75" customHeight="1" x14ac:dyDescent="0.25">
      <c r="B26" s="198" t="s">
        <v>58</v>
      </c>
      <c r="C26" s="201" t="s">
        <v>57</v>
      </c>
      <c r="D26" s="202"/>
      <c r="E26" s="202"/>
      <c r="F26" s="202"/>
      <c r="G26" s="202"/>
      <c r="H26" s="202"/>
      <c r="I26" s="202"/>
      <c r="J26" s="202"/>
      <c r="K26" s="203"/>
      <c r="P26" s="56"/>
    </row>
    <row r="27" spans="2:20" ht="48.75" customHeight="1" x14ac:dyDescent="0.25">
      <c r="B27" s="199"/>
      <c r="C27" s="204" t="s">
        <v>67</v>
      </c>
      <c r="D27" s="204"/>
      <c r="E27" s="204" t="s">
        <v>71</v>
      </c>
      <c r="F27" s="204"/>
      <c r="G27" s="204" t="s">
        <v>70</v>
      </c>
      <c r="H27" s="204"/>
      <c r="I27" s="201" t="s">
        <v>111</v>
      </c>
      <c r="J27" s="203"/>
      <c r="K27" s="204" t="s">
        <v>72</v>
      </c>
    </row>
    <row r="28" spans="2:20" ht="94.5" customHeight="1" x14ac:dyDescent="0.25">
      <c r="B28" s="200"/>
      <c r="C28" s="38" t="s">
        <v>73</v>
      </c>
      <c r="D28" s="38" t="s">
        <v>74</v>
      </c>
      <c r="E28" s="38" t="s">
        <v>73</v>
      </c>
      <c r="F28" s="38" t="s">
        <v>75</v>
      </c>
      <c r="G28" s="38" t="s">
        <v>73</v>
      </c>
      <c r="H28" s="38" t="s">
        <v>76</v>
      </c>
      <c r="I28" s="69" t="s">
        <v>73</v>
      </c>
      <c r="J28" s="69" t="s">
        <v>112</v>
      </c>
      <c r="K28" s="204"/>
    </row>
    <row r="29" spans="2:20" ht="28.5" customHeight="1" x14ac:dyDescent="0.25">
      <c r="B29" s="37" t="s">
        <v>61</v>
      </c>
      <c r="C29" s="26">
        <v>19903</v>
      </c>
      <c r="D29" s="27">
        <f>+C29/19940</f>
        <v>0.99814443329989966</v>
      </c>
      <c r="E29" s="26">
        <v>6030</v>
      </c>
      <c r="F29" s="27">
        <f>+E29/6692</f>
        <v>0.90107591153616262</v>
      </c>
      <c r="G29" s="26">
        <v>1233</v>
      </c>
      <c r="H29" s="27">
        <f>+G29/1300</f>
        <v>0.94846153846153847</v>
      </c>
      <c r="I29" s="26">
        <v>0</v>
      </c>
      <c r="J29" s="74"/>
      <c r="K29" s="26">
        <f>+C29+E29+G29+I29</f>
        <v>27166</v>
      </c>
      <c r="M29" s="22">
        <f>+(C31-C29)/C29</f>
        <v>0.31216399537758127</v>
      </c>
      <c r="N29" s="57">
        <f>+C30*M29</f>
        <v>7291.5266040295437</v>
      </c>
      <c r="O29" s="57"/>
    </row>
    <row r="30" spans="2:20" ht="28.5" customHeight="1" x14ac:dyDescent="0.25">
      <c r="B30" s="37" t="s">
        <v>64</v>
      </c>
      <c r="C30" s="26">
        <v>23358</v>
      </c>
      <c r="D30" s="27">
        <f>+C30/19940</f>
        <v>1.1714142427281846</v>
      </c>
      <c r="E30" s="26">
        <v>6675</v>
      </c>
      <c r="F30" s="27">
        <f>+E30/6692</f>
        <v>0.99745965331739395</v>
      </c>
      <c r="G30" s="26">
        <v>2181</v>
      </c>
      <c r="H30" s="27">
        <f>+G30/1300</f>
        <v>1.6776923076923076</v>
      </c>
      <c r="I30" s="26">
        <v>0</v>
      </c>
      <c r="J30" s="74"/>
      <c r="K30" s="26">
        <f t="shared" ref="K30:K36" si="0">+C30+E30+G30+I30</f>
        <v>32214</v>
      </c>
      <c r="M30" s="22">
        <f>+(E31-E29)/E29</f>
        <v>0.2187396351575456</v>
      </c>
      <c r="N30" s="57">
        <f>+E30*M30</f>
        <v>1460.0870646766168</v>
      </c>
      <c r="P30" s="57"/>
    </row>
    <row r="31" spans="2:20" ht="28.5" customHeight="1" x14ac:dyDescent="0.25">
      <c r="B31" s="37" t="s">
        <v>77</v>
      </c>
      <c r="C31" s="26">
        <v>26116</v>
      </c>
      <c r="D31" s="27">
        <f>+C31/27232</f>
        <v>0.95901880141010576</v>
      </c>
      <c r="E31" s="26">
        <v>7349</v>
      </c>
      <c r="F31" s="27">
        <f>+E31/8152</f>
        <v>0.90149656526005884</v>
      </c>
      <c r="G31" s="26">
        <v>3738</v>
      </c>
      <c r="H31" s="27">
        <f>+G31/3905</f>
        <v>0.95723431498079381</v>
      </c>
      <c r="I31" s="26">
        <v>0</v>
      </c>
      <c r="J31" s="74"/>
      <c r="K31" s="26">
        <f t="shared" si="0"/>
        <v>37203</v>
      </c>
      <c r="M31" s="29">
        <f>+(G31-G29)/G29</f>
        <v>2.0316301703163018</v>
      </c>
      <c r="N31" s="58">
        <f>+G29*M31</f>
        <v>2505</v>
      </c>
      <c r="O31" s="57" t="s">
        <v>91</v>
      </c>
      <c r="P31" s="57"/>
      <c r="Q31" s="22"/>
    </row>
    <row r="32" spans="2:20" ht="28.5" customHeight="1" x14ac:dyDescent="0.25">
      <c r="B32" s="37" t="s">
        <v>92</v>
      </c>
      <c r="C32" s="26">
        <v>28624</v>
      </c>
      <c r="D32" s="27">
        <f>C32/27232</f>
        <v>1.0511163337250293</v>
      </c>
      <c r="E32" s="26">
        <v>7961</v>
      </c>
      <c r="F32" s="27">
        <f>E32/8152</f>
        <v>0.97657016683022568</v>
      </c>
      <c r="G32" s="26">
        <v>6724</v>
      </c>
      <c r="H32" s="27">
        <f>G32/3905</f>
        <v>1.7218950064020486</v>
      </c>
      <c r="I32" s="26">
        <v>0</v>
      </c>
      <c r="J32" s="74"/>
      <c r="K32" s="26">
        <f t="shared" si="0"/>
        <v>43309</v>
      </c>
      <c r="P32" s="28"/>
    </row>
    <row r="33" spans="2:16" ht="28.5" customHeight="1" x14ac:dyDescent="0.25">
      <c r="B33" s="37" t="s">
        <v>93</v>
      </c>
      <c r="C33" s="26">
        <v>31352</v>
      </c>
      <c r="D33" s="27">
        <f>C33/27232</f>
        <v>1.1512925969447709</v>
      </c>
      <c r="E33" s="26">
        <v>8776</v>
      </c>
      <c r="F33" s="27">
        <f>E33/8152</f>
        <v>1.0765456329735035</v>
      </c>
      <c r="G33" s="26">
        <v>10674</v>
      </c>
      <c r="H33" s="27">
        <f>G33/3905</f>
        <v>2.7334186939820744</v>
      </c>
      <c r="I33" s="26">
        <v>0</v>
      </c>
      <c r="J33" s="74"/>
      <c r="K33" s="26">
        <f t="shared" si="0"/>
        <v>50802</v>
      </c>
      <c r="P33" s="28"/>
    </row>
    <row r="34" spans="2:16" ht="28.5" customHeight="1" x14ac:dyDescent="0.25">
      <c r="B34" s="37" t="s">
        <v>94</v>
      </c>
      <c r="C34" s="26">
        <v>33999</v>
      </c>
      <c r="D34" s="27">
        <f>C34/27232</f>
        <v>1.2484944183313749</v>
      </c>
      <c r="E34" s="26">
        <v>9703</v>
      </c>
      <c r="F34" s="27">
        <f>E34/8152</f>
        <v>1.1902600588812562</v>
      </c>
      <c r="G34" s="26">
        <v>15311</v>
      </c>
      <c r="H34" s="27">
        <f>G34/3905</f>
        <v>3.9208706786171574</v>
      </c>
      <c r="I34" s="26">
        <v>0</v>
      </c>
      <c r="J34" s="74"/>
      <c r="K34" s="26">
        <f t="shared" si="0"/>
        <v>59013</v>
      </c>
      <c r="P34" s="28"/>
    </row>
    <row r="35" spans="2:16" ht="28.5" customHeight="1" x14ac:dyDescent="0.25">
      <c r="B35" s="37" t="s">
        <v>95</v>
      </c>
      <c r="C35" s="26">
        <v>36585</v>
      </c>
      <c r="D35" s="27">
        <f>C35/27232</f>
        <v>1.3434562279670976</v>
      </c>
      <c r="E35" s="26">
        <v>11066</v>
      </c>
      <c r="F35" s="27">
        <f>E35/8152</f>
        <v>1.3574582924435721</v>
      </c>
      <c r="G35" s="26">
        <v>21824</v>
      </c>
      <c r="H35" s="27">
        <f>G35/3905</f>
        <v>5.5887323943661968</v>
      </c>
      <c r="I35" s="26">
        <v>0</v>
      </c>
      <c r="J35" s="74"/>
      <c r="K35" s="26">
        <f t="shared" si="0"/>
        <v>69475</v>
      </c>
      <c r="P35" s="28"/>
    </row>
    <row r="36" spans="2:16" ht="28.5" customHeight="1" x14ac:dyDescent="0.25">
      <c r="B36" s="37" t="s">
        <v>106</v>
      </c>
      <c r="C36" s="26">
        <v>39050</v>
      </c>
      <c r="D36" s="27">
        <f>C36/27232</f>
        <v>1.4339747356051704</v>
      </c>
      <c r="E36" s="26">
        <v>11658</v>
      </c>
      <c r="F36" s="27">
        <f>E36/8152</f>
        <v>1.4300785083415113</v>
      </c>
      <c r="G36" s="26">
        <v>24940</v>
      </c>
      <c r="H36" s="27">
        <f>G36/3905</f>
        <v>6.3866837387964148</v>
      </c>
      <c r="I36" s="26">
        <v>3485</v>
      </c>
      <c r="J36" s="74">
        <f>+I36/3000</f>
        <v>1.1616666666666666</v>
      </c>
      <c r="K36" s="26">
        <f t="shared" si="0"/>
        <v>79133</v>
      </c>
      <c r="P36" s="28"/>
    </row>
    <row r="37" spans="2:16" ht="28.5" customHeight="1" x14ac:dyDescent="0.25">
      <c r="B37" s="68" t="s">
        <v>110</v>
      </c>
      <c r="C37" s="26">
        <v>41286</v>
      </c>
      <c r="D37" s="27">
        <f>+C37/H19</f>
        <v>1.0864736842105263</v>
      </c>
      <c r="E37" s="26">
        <v>12284</v>
      </c>
      <c r="F37" s="27">
        <f>+E37/H20</f>
        <v>1.0681739130434782</v>
      </c>
      <c r="G37" s="26">
        <v>27250</v>
      </c>
      <c r="H37" s="27">
        <f>+G37/H21</f>
        <v>1.1595744680851063</v>
      </c>
      <c r="I37" s="26">
        <v>6043</v>
      </c>
      <c r="J37" s="74">
        <f>+I37/H22</f>
        <v>1.2085999999999999</v>
      </c>
      <c r="K37" s="26">
        <f>+C37+E37+G37+I37</f>
        <v>86863</v>
      </c>
      <c r="P37" s="28"/>
    </row>
    <row r="38" spans="2:16" ht="28.5" customHeight="1" x14ac:dyDescent="0.25">
      <c r="B38" s="96" t="s">
        <v>153</v>
      </c>
      <c r="C38" s="26">
        <v>46205</v>
      </c>
      <c r="D38" s="27">
        <f>+C38/H19</f>
        <v>1.2159210526315789</v>
      </c>
      <c r="E38" s="26">
        <v>12693</v>
      </c>
      <c r="F38" s="27">
        <f>+E38/H20</f>
        <v>1.1037391304347826</v>
      </c>
      <c r="G38" s="26">
        <v>30055</v>
      </c>
      <c r="H38" s="27">
        <f>+G38/H21</f>
        <v>1.278936170212766</v>
      </c>
      <c r="I38" s="26">
        <v>7990</v>
      </c>
      <c r="J38" s="27">
        <f>+I38/H22</f>
        <v>1.5980000000000001</v>
      </c>
      <c r="K38" s="26">
        <f>+C38+E38+G38+I38</f>
        <v>96943</v>
      </c>
      <c r="P38" s="28"/>
    </row>
    <row r="39" spans="2:16" ht="28.15" customHeight="1" x14ac:dyDescent="0.25">
      <c r="B39" s="161" t="s">
        <v>14</v>
      </c>
      <c r="C39" s="162"/>
      <c r="D39" s="162"/>
      <c r="E39" s="162"/>
      <c r="F39" s="162"/>
      <c r="G39" s="162"/>
      <c r="H39" s="162"/>
      <c r="I39" s="162"/>
      <c r="J39" s="162"/>
      <c r="K39" s="163"/>
    </row>
    <row r="40" spans="2:16" ht="27" customHeight="1" x14ac:dyDescent="0.25">
      <c r="B40" s="59"/>
      <c r="C40" s="60"/>
      <c r="D40" s="60"/>
      <c r="E40" s="60"/>
      <c r="F40" s="60"/>
      <c r="G40" s="60"/>
      <c r="H40" s="60"/>
      <c r="I40" s="60"/>
      <c r="J40" s="60"/>
      <c r="K40" s="61"/>
    </row>
    <row r="41" spans="2:16" ht="27" customHeight="1" x14ac:dyDescent="0.25">
      <c r="B41" s="62"/>
      <c r="C41" s="63"/>
      <c r="D41" s="63"/>
      <c r="E41" s="63"/>
      <c r="F41" s="63"/>
      <c r="G41" s="63"/>
      <c r="H41" s="63"/>
      <c r="I41" s="63"/>
      <c r="J41" s="63"/>
      <c r="K41" s="64"/>
    </row>
    <row r="42" spans="2:16" ht="27" customHeight="1" x14ac:dyDescent="0.25">
      <c r="B42" s="62"/>
      <c r="C42" s="63"/>
      <c r="D42" s="63"/>
      <c r="E42" s="63"/>
      <c r="F42" s="63"/>
      <c r="G42" s="63"/>
      <c r="H42" s="63"/>
      <c r="I42" s="63"/>
      <c r="J42" s="63"/>
      <c r="K42" s="64"/>
    </row>
    <row r="43" spans="2:16" ht="27" customHeight="1" x14ac:dyDescent="0.25">
      <c r="B43" s="62"/>
      <c r="C43" s="63"/>
      <c r="D43" s="63"/>
      <c r="E43" s="63"/>
      <c r="F43" s="63"/>
      <c r="G43" s="63"/>
      <c r="H43" s="63"/>
      <c r="I43" s="63"/>
      <c r="J43" s="63"/>
      <c r="K43" s="64"/>
    </row>
    <row r="44" spans="2:16" ht="27" customHeight="1" x14ac:dyDescent="0.25">
      <c r="B44" s="62"/>
      <c r="C44" s="63"/>
      <c r="D44" s="63"/>
      <c r="E44" s="63"/>
      <c r="F44" s="63"/>
      <c r="G44" s="63"/>
      <c r="H44" s="63"/>
      <c r="I44" s="63"/>
      <c r="J44" s="63"/>
      <c r="K44" s="64"/>
    </row>
    <row r="45" spans="2:16" ht="27" customHeight="1" x14ac:dyDescent="0.25">
      <c r="B45" s="62"/>
      <c r="C45" s="63"/>
      <c r="D45" s="63"/>
      <c r="E45" s="63"/>
      <c r="F45" s="63"/>
      <c r="G45" s="63"/>
      <c r="H45" s="63"/>
      <c r="I45" s="63"/>
      <c r="J45" s="63"/>
      <c r="K45" s="64"/>
    </row>
    <row r="46" spans="2:16" ht="27" customHeight="1" x14ac:dyDescent="0.25">
      <c r="B46" s="62"/>
      <c r="C46" s="63"/>
      <c r="D46" s="63"/>
      <c r="E46" s="63"/>
      <c r="F46" s="63"/>
      <c r="G46" s="63"/>
      <c r="H46" s="63"/>
      <c r="I46" s="63"/>
      <c r="J46" s="63"/>
      <c r="K46" s="64"/>
    </row>
    <row r="47" spans="2:16" ht="27" customHeight="1" x14ac:dyDescent="0.25">
      <c r="B47" s="62"/>
      <c r="C47" s="63"/>
      <c r="D47" s="63"/>
      <c r="E47" s="63"/>
      <c r="F47" s="63"/>
      <c r="G47" s="63"/>
      <c r="H47" s="63"/>
      <c r="I47" s="63"/>
      <c r="J47" s="63"/>
      <c r="K47" s="64"/>
    </row>
    <row r="48" spans="2:16" ht="27" customHeight="1" x14ac:dyDescent="0.25">
      <c r="B48" s="62"/>
      <c r="C48" s="63"/>
      <c r="D48" s="63"/>
      <c r="E48" s="63"/>
      <c r="F48" s="63"/>
      <c r="G48" s="63"/>
      <c r="H48" s="63"/>
      <c r="I48" s="63"/>
      <c r="J48" s="63"/>
      <c r="K48" s="64"/>
    </row>
    <row r="49" spans="2:16" ht="27" customHeight="1" x14ac:dyDescent="0.25">
      <c r="B49" s="62"/>
      <c r="C49" s="63"/>
      <c r="D49" s="63"/>
      <c r="E49" s="63"/>
      <c r="F49" s="63"/>
      <c r="G49" s="63"/>
      <c r="H49" s="63"/>
      <c r="I49" s="63"/>
      <c r="J49" s="63"/>
      <c r="K49" s="64"/>
    </row>
    <row r="50" spans="2:16" ht="27" customHeight="1" x14ac:dyDescent="0.25">
      <c r="B50" s="62"/>
      <c r="C50" s="63"/>
      <c r="D50" s="63"/>
      <c r="E50" s="63"/>
      <c r="F50" s="63"/>
      <c r="G50" s="63"/>
      <c r="H50" s="63"/>
      <c r="I50" s="63"/>
      <c r="J50" s="63"/>
      <c r="K50" s="64"/>
    </row>
    <row r="51" spans="2:16" ht="27" customHeight="1" x14ac:dyDescent="0.25">
      <c r="B51" s="62"/>
      <c r="C51" s="63"/>
      <c r="D51" s="63"/>
      <c r="E51" s="63"/>
      <c r="F51" s="63"/>
      <c r="G51" s="63"/>
      <c r="H51" s="63"/>
      <c r="I51" s="63"/>
      <c r="J51" s="63"/>
      <c r="K51" s="64"/>
    </row>
    <row r="52" spans="2:16" ht="27" customHeight="1" x14ac:dyDescent="0.25">
      <c r="B52" s="62"/>
      <c r="C52" s="63"/>
      <c r="D52" s="63"/>
      <c r="E52" s="63"/>
      <c r="F52" s="63"/>
      <c r="G52" s="63"/>
      <c r="H52" s="63"/>
      <c r="I52" s="63"/>
      <c r="J52" s="63"/>
      <c r="K52" s="64"/>
    </row>
    <row r="53" spans="2:16" ht="27" customHeight="1" x14ac:dyDescent="0.25">
      <c r="B53" s="62"/>
      <c r="C53" s="63"/>
      <c r="D53" s="63"/>
      <c r="E53" s="63"/>
      <c r="F53" s="63"/>
      <c r="G53" s="63"/>
      <c r="H53" s="63"/>
      <c r="I53" s="63"/>
      <c r="J53" s="63"/>
      <c r="K53" s="64"/>
    </row>
    <row r="54" spans="2:16" ht="27" customHeight="1" x14ac:dyDescent="0.25">
      <c r="B54" s="62"/>
      <c r="C54" s="63"/>
      <c r="D54" s="63"/>
      <c r="E54" s="63"/>
      <c r="F54" s="63"/>
      <c r="G54" s="63"/>
      <c r="H54" s="63"/>
      <c r="I54" s="63"/>
      <c r="J54" s="63"/>
      <c r="K54" s="64"/>
    </row>
    <row r="55" spans="2:16" ht="27.75" customHeight="1" x14ac:dyDescent="0.25">
      <c r="B55" s="161" t="s">
        <v>15</v>
      </c>
      <c r="C55" s="162"/>
      <c r="D55" s="162"/>
      <c r="E55" s="162"/>
      <c r="F55" s="162"/>
      <c r="G55" s="162"/>
      <c r="H55" s="162"/>
      <c r="I55" s="162"/>
      <c r="J55" s="162"/>
      <c r="K55" s="163"/>
    </row>
    <row r="56" spans="2:16" ht="27" customHeight="1" x14ac:dyDescent="0.25">
      <c r="B56" s="212" t="s">
        <v>152</v>
      </c>
      <c r="C56" s="213"/>
      <c r="D56" s="213"/>
      <c r="E56" s="213"/>
      <c r="F56" s="213"/>
      <c r="G56" s="213"/>
      <c r="H56" s="213"/>
      <c r="I56" s="213"/>
      <c r="J56" s="213"/>
      <c r="K56" s="214"/>
    </row>
    <row r="57" spans="2:16" ht="27" customHeight="1" x14ac:dyDescent="0.25">
      <c r="B57" s="164"/>
      <c r="C57" s="165"/>
      <c r="D57" s="165"/>
      <c r="E57" s="165"/>
      <c r="F57" s="165"/>
      <c r="G57" s="165"/>
      <c r="H57" s="165"/>
      <c r="I57" s="165"/>
      <c r="J57" s="165"/>
      <c r="K57" s="166"/>
    </row>
    <row r="58" spans="2:16" ht="27" customHeight="1" x14ac:dyDescent="0.25">
      <c r="B58" s="164"/>
      <c r="C58" s="165"/>
      <c r="D58" s="165"/>
      <c r="E58" s="165"/>
      <c r="F58" s="165"/>
      <c r="G58" s="165"/>
      <c r="H58" s="165"/>
      <c r="I58" s="165"/>
      <c r="J58" s="165"/>
      <c r="K58" s="166"/>
    </row>
    <row r="59" spans="2:16" ht="27" customHeight="1" x14ac:dyDescent="0.25">
      <c r="B59" s="164"/>
      <c r="C59" s="165"/>
      <c r="D59" s="165"/>
      <c r="E59" s="165"/>
      <c r="F59" s="165"/>
      <c r="G59" s="165"/>
      <c r="H59" s="165"/>
      <c r="I59" s="165"/>
      <c r="J59" s="165"/>
      <c r="K59" s="166"/>
    </row>
    <row r="60" spans="2:16" ht="27" customHeight="1" x14ac:dyDescent="0.25">
      <c r="B60" s="164"/>
      <c r="C60" s="165"/>
      <c r="D60" s="165"/>
      <c r="E60" s="165"/>
      <c r="F60" s="165"/>
      <c r="G60" s="165"/>
      <c r="H60" s="165"/>
      <c r="I60" s="165"/>
      <c r="J60" s="165"/>
      <c r="K60" s="166"/>
    </row>
    <row r="61" spans="2:16" ht="27" customHeight="1" x14ac:dyDescent="0.25">
      <c r="B61" s="164"/>
      <c r="C61" s="165"/>
      <c r="D61" s="165"/>
      <c r="E61" s="165"/>
      <c r="F61" s="165"/>
      <c r="G61" s="165"/>
      <c r="H61" s="165"/>
      <c r="I61" s="165"/>
      <c r="J61" s="165"/>
      <c r="K61" s="166"/>
    </row>
    <row r="62" spans="2:16" ht="27" customHeight="1" x14ac:dyDescent="0.25">
      <c r="B62" s="164"/>
      <c r="C62" s="165"/>
      <c r="D62" s="165"/>
      <c r="E62" s="165"/>
      <c r="F62" s="165"/>
      <c r="G62" s="165"/>
      <c r="H62" s="165"/>
      <c r="I62" s="165"/>
      <c r="J62" s="165"/>
      <c r="K62" s="166"/>
    </row>
    <row r="63" spans="2:16" ht="27" customHeight="1" x14ac:dyDescent="0.25">
      <c r="B63" s="164"/>
      <c r="C63" s="165"/>
      <c r="D63" s="165"/>
      <c r="E63" s="165"/>
      <c r="F63" s="165"/>
      <c r="G63" s="165"/>
      <c r="H63" s="165"/>
      <c r="I63" s="165"/>
      <c r="J63" s="165"/>
      <c r="K63" s="166"/>
    </row>
    <row r="64" spans="2:16" ht="27" customHeight="1" x14ac:dyDescent="0.25">
      <c r="B64" s="164"/>
      <c r="C64" s="165"/>
      <c r="D64" s="165"/>
      <c r="E64" s="165"/>
      <c r="F64" s="165"/>
      <c r="G64" s="165"/>
      <c r="H64" s="165"/>
      <c r="I64" s="165"/>
      <c r="J64" s="165"/>
      <c r="K64" s="166"/>
      <c r="P64"/>
    </row>
    <row r="65" spans="2:15" ht="27" customHeight="1" x14ac:dyDescent="0.25">
      <c r="B65" s="164"/>
      <c r="C65" s="165"/>
      <c r="D65" s="165"/>
      <c r="E65" s="165"/>
      <c r="F65" s="165"/>
      <c r="G65" s="165"/>
      <c r="H65" s="165"/>
      <c r="I65" s="165"/>
      <c r="J65" s="165"/>
      <c r="K65" s="166"/>
    </row>
    <row r="66" spans="2:15" ht="27" customHeight="1" x14ac:dyDescent="0.25">
      <c r="B66" s="164"/>
      <c r="C66" s="165"/>
      <c r="D66" s="165"/>
      <c r="E66" s="165"/>
      <c r="F66" s="165"/>
      <c r="G66" s="165"/>
      <c r="H66" s="165"/>
      <c r="I66" s="165"/>
      <c r="J66" s="165"/>
      <c r="K66" s="166"/>
      <c r="O66"/>
    </row>
    <row r="67" spans="2:15" ht="27" customHeight="1" x14ac:dyDescent="0.25">
      <c r="B67" s="164" t="s">
        <v>160</v>
      </c>
      <c r="C67" s="165"/>
      <c r="D67" s="165"/>
      <c r="E67" s="165"/>
      <c r="F67" s="165"/>
      <c r="G67" s="165"/>
      <c r="H67" s="165"/>
      <c r="I67" s="165"/>
      <c r="J67" s="165"/>
      <c r="K67" s="166"/>
    </row>
    <row r="68" spans="2:15" ht="27" customHeight="1" x14ac:dyDescent="0.25">
      <c r="B68" s="164"/>
      <c r="C68" s="165"/>
      <c r="D68" s="165"/>
      <c r="E68" s="165"/>
      <c r="F68" s="165"/>
      <c r="G68" s="165"/>
      <c r="H68" s="165"/>
      <c r="I68" s="165"/>
      <c r="J68" s="165"/>
      <c r="K68" s="166"/>
    </row>
    <row r="69" spans="2:15" ht="27" customHeight="1" x14ac:dyDescent="0.25">
      <c r="B69" s="164"/>
      <c r="C69" s="165"/>
      <c r="D69" s="165"/>
      <c r="E69" s="165"/>
      <c r="F69" s="165"/>
      <c r="G69" s="165"/>
      <c r="H69" s="165"/>
      <c r="I69" s="165"/>
      <c r="J69" s="165"/>
      <c r="K69" s="166"/>
    </row>
    <row r="70" spans="2:15" ht="27" customHeight="1" x14ac:dyDescent="0.25">
      <c r="B70" s="164"/>
      <c r="C70" s="165"/>
      <c r="D70" s="165"/>
      <c r="E70" s="165"/>
      <c r="F70" s="165"/>
      <c r="G70" s="165"/>
      <c r="H70" s="165"/>
      <c r="I70" s="165"/>
      <c r="J70" s="165"/>
      <c r="K70" s="166"/>
    </row>
    <row r="71" spans="2:15" ht="27" customHeight="1" x14ac:dyDescent="0.25">
      <c r="B71" s="164"/>
      <c r="C71" s="165"/>
      <c r="D71" s="165"/>
      <c r="E71" s="165"/>
      <c r="F71" s="165"/>
      <c r="G71" s="165"/>
      <c r="H71" s="165"/>
      <c r="I71" s="165"/>
      <c r="J71" s="165"/>
      <c r="K71" s="166"/>
    </row>
    <row r="72" spans="2:15" ht="27" customHeight="1" x14ac:dyDescent="0.25">
      <c r="B72" s="164"/>
      <c r="C72" s="165"/>
      <c r="D72" s="165"/>
      <c r="E72" s="165"/>
      <c r="F72" s="165"/>
      <c r="G72" s="165"/>
      <c r="H72" s="165"/>
      <c r="I72" s="165"/>
      <c r="J72" s="165"/>
      <c r="K72" s="166"/>
    </row>
    <row r="73" spans="2:15" ht="27" customHeight="1" x14ac:dyDescent="0.25">
      <c r="B73" s="164"/>
      <c r="C73" s="165"/>
      <c r="D73" s="165"/>
      <c r="E73" s="165"/>
      <c r="F73" s="165"/>
      <c r="G73" s="165"/>
      <c r="H73" s="165"/>
      <c r="I73" s="165"/>
      <c r="J73" s="165"/>
      <c r="K73" s="166"/>
    </row>
    <row r="74" spans="2:15" ht="27" customHeight="1" x14ac:dyDescent="0.25">
      <c r="B74" s="164"/>
      <c r="C74" s="165"/>
      <c r="D74" s="165"/>
      <c r="E74" s="165"/>
      <c r="F74" s="165"/>
      <c r="G74" s="165"/>
      <c r="H74" s="165"/>
      <c r="I74" s="165"/>
      <c r="J74" s="165"/>
      <c r="K74" s="166"/>
    </row>
    <row r="75" spans="2:15" ht="27" customHeight="1" x14ac:dyDescent="0.25">
      <c r="B75" s="164"/>
      <c r="C75" s="165"/>
      <c r="D75" s="165"/>
      <c r="E75" s="165"/>
      <c r="F75" s="165"/>
      <c r="G75" s="165"/>
      <c r="H75" s="165"/>
      <c r="I75" s="165"/>
      <c r="J75" s="165"/>
      <c r="K75" s="166"/>
    </row>
    <row r="76" spans="2:15" ht="27" customHeight="1" x14ac:dyDescent="0.25">
      <c r="B76" s="62" t="s">
        <v>154</v>
      </c>
      <c r="C76" s="91"/>
      <c r="D76" s="91"/>
      <c r="E76" s="91"/>
      <c r="F76" s="91"/>
      <c r="G76" s="91"/>
      <c r="H76" s="91"/>
      <c r="I76" s="91"/>
      <c r="J76" s="91"/>
      <c r="K76" s="64"/>
    </row>
    <row r="77" spans="2:15" ht="27" customHeight="1" x14ac:dyDescent="0.25">
      <c r="B77" s="62"/>
      <c r="C77" s="91"/>
      <c r="D77" s="91"/>
      <c r="E77" s="91"/>
      <c r="F77" s="91"/>
      <c r="G77" s="91"/>
      <c r="H77" s="91"/>
      <c r="I77" s="91"/>
      <c r="J77" s="91"/>
      <c r="K77" s="64"/>
    </row>
    <row r="78" spans="2:15" ht="27" customHeight="1" x14ac:dyDescent="0.25">
      <c r="B78" s="62"/>
      <c r="C78" s="91"/>
      <c r="D78" s="91"/>
      <c r="E78" s="91"/>
      <c r="F78" s="91"/>
      <c r="G78" s="91"/>
      <c r="H78" s="91"/>
      <c r="I78" s="91"/>
      <c r="J78" s="91"/>
      <c r="K78" s="64"/>
    </row>
    <row r="79" spans="2:15" ht="27" customHeight="1" x14ac:dyDescent="0.25">
      <c r="B79" s="62"/>
      <c r="C79" s="91"/>
      <c r="D79" s="91"/>
      <c r="E79" s="91"/>
      <c r="F79" s="91"/>
      <c r="G79" s="91"/>
      <c r="H79" s="91"/>
      <c r="I79" s="91"/>
      <c r="J79" s="91"/>
      <c r="K79" s="64"/>
    </row>
    <row r="80" spans="2:15" ht="27" customHeight="1" x14ac:dyDescent="0.25">
      <c r="B80" s="62"/>
      <c r="C80" s="91"/>
      <c r="D80" s="91"/>
      <c r="E80" s="91"/>
      <c r="F80" s="91"/>
      <c r="G80" s="91"/>
      <c r="H80" s="91"/>
      <c r="I80" s="91"/>
      <c r="J80" s="91"/>
      <c r="K80" s="64"/>
    </row>
    <row r="81" spans="2:15" ht="27" customHeight="1" x14ac:dyDescent="0.25">
      <c r="B81" s="62"/>
      <c r="C81" s="63"/>
      <c r="D81" s="63"/>
      <c r="E81" s="63"/>
      <c r="F81" s="63"/>
      <c r="G81" s="63"/>
      <c r="H81" s="63"/>
      <c r="I81" s="63"/>
      <c r="J81" s="63"/>
      <c r="K81" s="64"/>
    </row>
    <row r="82" spans="2:15" ht="27" customHeight="1" x14ac:dyDescent="0.25">
      <c r="B82" s="62"/>
      <c r="C82" s="63"/>
      <c r="D82" s="63"/>
      <c r="E82" s="63"/>
      <c r="F82" s="63"/>
      <c r="G82" s="63"/>
      <c r="H82" s="63"/>
      <c r="I82" s="63"/>
      <c r="J82" s="63"/>
      <c r="K82" s="64"/>
    </row>
    <row r="83" spans="2:15" ht="27" customHeight="1" x14ac:dyDescent="0.25">
      <c r="B83" s="62"/>
      <c r="C83" s="63"/>
      <c r="D83" s="63"/>
      <c r="E83" s="63"/>
      <c r="F83" s="63"/>
      <c r="G83" s="63"/>
      <c r="H83" s="63"/>
      <c r="I83" s="63"/>
      <c r="J83" s="63"/>
      <c r="K83" s="64"/>
    </row>
    <row r="84" spans="2:15" ht="27" customHeight="1" x14ac:dyDescent="0.25">
      <c r="B84" s="62"/>
      <c r="C84" s="63"/>
      <c r="D84" s="63"/>
      <c r="E84" s="63"/>
      <c r="F84" s="63"/>
      <c r="G84" s="63"/>
      <c r="H84" s="63"/>
      <c r="I84" s="63"/>
      <c r="J84" s="63"/>
      <c r="K84" s="64"/>
    </row>
    <row r="85" spans="2:15" ht="27" customHeight="1" x14ac:dyDescent="0.25">
      <c r="B85" s="62"/>
      <c r="C85" s="63"/>
      <c r="D85" s="63"/>
      <c r="E85" s="63"/>
      <c r="F85" s="63"/>
      <c r="G85" s="63"/>
      <c r="H85" s="63"/>
      <c r="I85" s="63"/>
      <c r="J85" s="63"/>
      <c r="K85" s="64"/>
    </row>
    <row r="86" spans="2:15" ht="27" customHeight="1" x14ac:dyDescent="0.25">
      <c r="B86" s="62"/>
      <c r="C86" s="63"/>
      <c r="D86" s="63"/>
      <c r="E86" s="63"/>
      <c r="F86" s="63"/>
      <c r="G86" s="63"/>
      <c r="H86" s="63"/>
      <c r="I86" s="63"/>
      <c r="J86" s="63"/>
      <c r="K86" s="64"/>
      <c r="O86"/>
    </row>
    <row r="87" spans="2:15" ht="27" customHeight="1" x14ac:dyDescent="0.25">
      <c r="B87" s="62" t="s">
        <v>155</v>
      </c>
      <c r="C87" s="63"/>
      <c r="D87" s="63"/>
      <c r="E87" s="63"/>
      <c r="F87" s="63"/>
      <c r="G87" s="63"/>
      <c r="H87" s="63"/>
      <c r="I87" s="63"/>
      <c r="J87" s="63"/>
      <c r="K87" s="64"/>
    </row>
    <row r="88" spans="2:15" ht="27" customHeight="1" x14ac:dyDescent="0.25">
      <c r="B88" s="62"/>
      <c r="C88" s="63"/>
      <c r="D88" s="63"/>
      <c r="E88" s="63"/>
      <c r="F88" s="63"/>
      <c r="G88" s="63"/>
      <c r="H88" s="63"/>
      <c r="I88" s="63"/>
      <c r="J88" s="63"/>
      <c r="K88" s="64"/>
    </row>
    <row r="89" spans="2:15" ht="27" customHeight="1" x14ac:dyDescent="0.25">
      <c r="B89" s="62"/>
      <c r="C89" s="63"/>
      <c r="D89" s="63"/>
      <c r="E89" s="63"/>
      <c r="F89" s="63"/>
      <c r="G89" s="63"/>
      <c r="H89" s="63"/>
      <c r="I89" s="63"/>
      <c r="J89" s="63"/>
      <c r="K89" s="64"/>
    </row>
    <row r="90" spans="2:15" ht="27" customHeight="1" x14ac:dyDescent="0.25">
      <c r="B90" s="62"/>
      <c r="C90" s="63"/>
      <c r="D90" s="63"/>
      <c r="E90" s="63"/>
      <c r="F90" s="63"/>
      <c r="G90" s="63"/>
      <c r="H90" s="63"/>
      <c r="I90" s="63"/>
      <c r="J90" s="63"/>
      <c r="K90" s="64"/>
    </row>
    <row r="91" spans="2:15" ht="27" customHeight="1" x14ac:dyDescent="0.25">
      <c r="B91" s="62"/>
      <c r="C91" s="63"/>
      <c r="D91" s="63"/>
      <c r="E91" s="63"/>
      <c r="F91" s="63"/>
      <c r="G91" s="63"/>
      <c r="H91" s="63"/>
      <c r="I91" s="63"/>
      <c r="J91" s="63"/>
      <c r="K91" s="64"/>
    </row>
    <row r="92" spans="2:15" ht="27" customHeight="1" x14ac:dyDescent="0.25">
      <c r="B92" s="62"/>
      <c r="C92" s="63"/>
      <c r="D92" s="63"/>
      <c r="E92" s="63"/>
      <c r="F92" s="63"/>
      <c r="G92" s="63"/>
      <c r="H92" s="63"/>
      <c r="I92" s="63"/>
      <c r="J92" s="63"/>
      <c r="K92" s="64"/>
    </row>
    <row r="93" spans="2:15" ht="27" customHeight="1" x14ac:dyDescent="0.25">
      <c r="B93" s="62"/>
      <c r="C93" s="63"/>
      <c r="D93" s="63"/>
      <c r="E93" s="63"/>
      <c r="F93" s="63"/>
      <c r="G93" s="63"/>
      <c r="H93" s="63"/>
      <c r="I93" s="63"/>
      <c r="J93" s="63"/>
      <c r="K93" s="64"/>
    </row>
    <row r="94" spans="2:15" ht="27" customHeight="1" x14ac:dyDescent="0.25">
      <c r="B94" s="62"/>
      <c r="C94" s="63"/>
      <c r="D94" s="63"/>
      <c r="E94" s="63"/>
      <c r="F94" s="63"/>
      <c r="G94" s="63"/>
      <c r="H94" s="63"/>
      <c r="I94" s="63"/>
      <c r="J94" s="63"/>
      <c r="K94" s="64"/>
    </row>
    <row r="95" spans="2:15" ht="27" customHeight="1" x14ac:dyDescent="0.25">
      <c r="B95" s="62"/>
      <c r="C95" s="63"/>
      <c r="D95" s="63"/>
      <c r="E95" s="63"/>
      <c r="F95" s="63"/>
      <c r="G95" s="63"/>
      <c r="H95" s="63"/>
      <c r="I95" s="63"/>
      <c r="J95" s="63"/>
      <c r="K95" s="64"/>
    </row>
    <row r="96" spans="2:15" ht="27" customHeight="1" x14ac:dyDescent="0.25">
      <c r="B96" s="62"/>
      <c r="C96" s="63"/>
      <c r="D96" s="63"/>
      <c r="E96" s="63"/>
      <c r="F96" s="63"/>
      <c r="G96" s="63"/>
      <c r="H96" s="63"/>
      <c r="I96" s="63"/>
      <c r="J96" s="63"/>
      <c r="K96" s="64"/>
    </row>
    <row r="97" spans="2:11" ht="27" customHeight="1" x14ac:dyDescent="0.25">
      <c r="C97" s="63"/>
      <c r="D97" s="63"/>
      <c r="E97" s="63"/>
      <c r="F97" s="63"/>
      <c r="G97" s="63"/>
      <c r="H97" s="63"/>
      <c r="I97" s="63"/>
      <c r="J97" s="63"/>
      <c r="K97" s="64"/>
    </row>
    <row r="98" spans="2:11" ht="27" customHeight="1" x14ac:dyDescent="0.25">
      <c r="B98" s="62" t="s">
        <v>156</v>
      </c>
      <c r="C98" s="63"/>
      <c r="D98" s="63"/>
      <c r="E98" s="63"/>
      <c r="F98" s="63"/>
      <c r="G98" s="63"/>
      <c r="H98" s="63"/>
      <c r="I98" s="63"/>
      <c r="J98" s="63"/>
      <c r="K98" s="64"/>
    </row>
    <row r="99" spans="2:11" ht="27" customHeight="1" x14ac:dyDescent="0.25">
      <c r="B99" s="62"/>
      <c r="C99" s="63"/>
      <c r="D99" s="63"/>
      <c r="E99" s="63"/>
      <c r="F99" s="63"/>
      <c r="G99" s="63"/>
      <c r="H99" s="63"/>
      <c r="I99" s="63"/>
      <c r="J99" s="63"/>
      <c r="K99" s="64"/>
    </row>
    <row r="100" spans="2:11" ht="27" customHeight="1" x14ac:dyDescent="0.25">
      <c r="B100" s="62"/>
      <c r="C100" s="63"/>
      <c r="D100" s="63"/>
      <c r="E100" s="63"/>
      <c r="F100" s="63"/>
      <c r="G100" s="63"/>
      <c r="H100" s="63"/>
      <c r="I100" s="63"/>
      <c r="J100" s="63"/>
      <c r="K100" s="64"/>
    </row>
    <row r="101" spans="2:11" ht="27" customHeight="1" x14ac:dyDescent="0.25">
      <c r="B101" s="62"/>
      <c r="C101" s="63"/>
      <c r="D101" s="63"/>
      <c r="E101" s="63"/>
      <c r="F101" s="63"/>
      <c r="G101" s="63"/>
      <c r="H101" s="63"/>
      <c r="I101" s="63"/>
      <c r="J101" s="63"/>
      <c r="K101" s="64"/>
    </row>
    <row r="102" spans="2:11" ht="27" customHeight="1" x14ac:dyDescent="0.25">
      <c r="B102" s="62"/>
      <c r="C102" s="63"/>
      <c r="D102" s="63"/>
      <c r="E102" s="63"/>
      <c r="F102" s="63"/>
      <c r="G102" s="63"/>
      <c r="H102" s="63"/>
      <c r="I102" s="63"/>
      <c r="J102" s="63"/>
      <c r="K102" s="64"/>
    </row>
    <row r="103" spans="2:11" ht="27" customHeight="1" x14ac:dyDescent="0.25">
      <c r="B103" s="62"/>
      <c r="C103" s="63"/>
      <c r="D103" s="63"/>
      <c r="E103" s="63"/>
      <c r="F103" s="63"/>
      <c r="G103" s="63"/>
      <c r="H103" s="63"/>
      <c r="I103" s="63"/>
      <c r="J103" s="63"/>
      <c r="K103" s="64"/>
    </row>
    <row r="104" spans="2:11" ht="27" customHeight="1" x14ac:dyDescent="0.25">
      <c r="B104" s="62"/>
      <c r="C104" s="63"/>
      <c r="D104" s="63"/>
      <c r="E104" s="63"/>
      <c r="F104" s="63"/>
      <c r="G104" s="63"/>
      <c r="H104" s="63"/>
      <c r="I104" s="63"/>
      <c r="J104" s="63"/>
      <c r="K104" s="64"/>
    </row>
    <row r="105" spans="2:11" ht="27" customHeight="1" x14ac:dyDescent="0.25">
      <c r="B105" s="62"/>
      <c r="C105" s="63"/>
      <c r="D105" s="63"/>
      <c r="E105" s="63"/>
      <c r="F105" s="63"/>
      <c r="G105" s="63"/>
      <c r="H105" s="63"/>
      <c r="I105" s="63"/>
      <c r="J105" s="63"/>
      <c r="K105" s="64"/>
    </row>
    <row r="106" spans="2:11" ht="27" customHeight="1" x14ac:dyDescent="0.25">
      <c r="B106" s="62"/>
      <c r="C106" s="63"/>
      <c r="D106" s="63"/>
      <c r="E106" s="63"/>
      <c r="F106" s="63"/>
      <c r="G106" s="63"/>
      <c r="H106" s="63"/>
      <c r="I106" s="63"/>
      <c r="J106" s="63"/>
      <c r="K106" s="64"/>
    </row>
    <row r="107" spans="2:11" ht="27" customHeight="1" x14ac:dyDescent="0.25">
      <c r="B107" s="62"/>
      <c r="C107" s="63"/>
      <c r="D107" s="63"/>
      <c r="E107" s="63"/>
      <c r="F107" s="63"/>
      <c r="G107" s="63"/>
      <c r="H107" s="63"/>
      <c r="I107" s="63"/>
      <c r="J107" s="63"/>
      <c r="K107" s="64"/>
    </row>
    <row r="108" spans="2:11" ht="27" customHeight="1" x14ac:dyDescent="0.25">
      <c r="B108" s="62"/>
      <c r="C108" s="63"/>
      <c r="D108" s="63"/>
      <c r="E108" s="63"/>
      <c r="F108" s="63"/>
      <c r="G108" s="63"/>
      <c r="H108" s="63"/>
      <c r="I108" s="63"/>
      <c r="J108" s="63"/>
      <c r="K108" s="64"/>
    </row>
    <row r="109" spans="2:11" ht="27" customHeight="1" x14ac:dyDescent="0.25">
      <c r="B109" s="62"/>
      <c r="C109" s="63"/>
      <c r="D109" s="63"/>
      <c r="E109" s="63"/>
      <c r="F109" s="63"/>
      <c r="G109" s="63"/>
      <c r="H109" s="63"/>
      <c r="I109" s="63"/>
      <c r="J109" s="63"/>
      <c r="K109" s="64"/>
    </row>
    <row r="110" spans="2:11" ht="27" customHeight="1" x14ac:dyDescent="0.25">
      <c r="B110" s="62" t="s">
        <v>157</v>
      </c>
      <c r="C110" s="63"/>
      <c r="D110" s="63"/>
      <c r="E110" s="63"/>
      <c r="F110" s="63"/>
      <c r="G110" s="63"/>
      <c r="H110" s="63"/>
      <c r="I110" s="63"/>
      <c r="J110" s="63"/>
      <c r="K110" s="64"/>
    </row>
    <row r="111" spans="2:11" ht="27" customHeight="1" x14ac:dyDescent="0.25">
      <c r="B111" s="62"/>
      <c r="C111" s="63"/>
      <c r="D111" s="63"/>
      <c r="E111" s="63"/>
      <c r="F111" s="63"/>
      <c r="G111" s="63"/>
      <c r="H111" s="63"/>
      <c r="I111" s="63"/>
      <c r="J111" s="63"/>
      <c r="K111" s="64"/>
    </row>
    <row r="112" spans="2:11" ht="27" customHeight="1" x14ac:dyDescent="0.25">
      <c r="B112" s="62"/>
      <c r="C112" s="63"/>
      <c r="D112" s="63"/>
      <c r="E112" s="63"/>
      <c r="F112" s="63"/>
      <c r="G112" s="63"/>
      <c r="H112" s="63"/>
      <c r="I112" s="63"/>
      <c r="J112" s="63"/>
      <c r="K112" s="64"/>
    </row>
    <row r="113" spans="2:11" ht="27" customHeight="1" x14ac:dyDescent="0.25">
      <c r="B113" s="62"/>
      <c r="C113" s="63"/>
      <c r="D113" s="63"/>
      <c r="E113" s="63"/>
      <c r="F113" s="63"/>
      <c r="G113" s="63"/>
      <c r="H113" s="63"/>
      <c r="I113" s="63"/>
      <c r="J113" s="63"/>
      <c r="K113" s="64"/>
    </row>
    <row r="114" spans="2:11" ht="27" customHeight="1" x14ac:dyDescent="0.25">
      <c r="B114" s="62"/>
      <c r="C114" s="63"/>
      <c r="D114" s="63"/>
      <c r="E114" s="63"/>
      <c r="F114" s="63"/>
      <c r="G114" s="63"/>
      <c r="H114" s="63"/>
      <c r="I114" s="63"/>
      <c r="J114" s="63"/>
      <c r="K114" s="64"/>
    </row>
    <row r="115" spans="2:11" ht="27" customHeight="1" x14ac:dyDescent="0.25">
      <c r="B115" s="62"/>
      <c r="C115" s="63"/>
      <c r="D115" s="63"/>
      <c r="E115" s="63"/>
      <c r="F115" s="63"/>
      <c r="G115" s="63"/>
      <c r="H115" s="63"/>
      <c r="I115" s="63"/>
      <c r="J115" s="63"/>
      <c r="K115" s="64"/>
    </row>
    <row r="116" spans="2:11" ht="27" customHeight="1" x14ac:dyDescent="0.25">
      <c r="B116" s="62"/>
      <c r="C116" s="63"/>
      <c r="D116" s="63"/>
      <c r="E116" s="63"/>
      <c r="F116" s="63"/>
      <c r="G116" s="63"/>
      <c r="H116" s="63"/>
      <c r="I116" s="63"/>
      <c r="J116" s="63"/>
      <c r="K116" s="64"/>
    </row>
    <row r="117" spans="2:11" ht="27" customHeight="1" x14ac:dyDescent="0.25">
      <c r="B117" s="62"/>
      <c r="C117" s="63"/>
      <c r="D117" s="63"/>
      <c r="E117" s="63"/>
      <c r="F117" s="63"/>
      <c r="G117" s="63"/>
      <c r="H117" s="63"/>
      <c r="I117" s="63"/>
      <c r="J117" s="63"/>
      <c r="K117" s="64"/>
    </row>
    <row r="118" spans="2:11" ht="27" customHeight="1" x14ac:dyDescent="0.25">
      <c r="B118" s="62"/>
      <c r="C118" s="63"/>
      <c r="D118" s="63"/>
      <c r="E118" s="63"/>
      <c r="F118" s="63"/>
      <c r="G118" s="63"/>
      <c r="H118" s="63"/>
      <c r="I118" s="63"/>
      <c r="J118" s="63"/>
      <c r="K118" s="64"/>
    </row>
    <row r="119" spans="2:11" ht="27" customHeight="1" x14ac:dyDescent="0.25">
      <c r="B119" s="62"/>
      <c r="C119" s="63"/>
      <c r="D119" s="63"/>
      <c r="E119" s="63"/>
      <c r="F119" s="63"/>
      <c r="G119" s="63"/>
      <c r="H119" s="63"/>
      <c r="I119" s="63"/>
      <c r="J119" s="63"/>
      <c r="K119" s="64"/>
    </row>
    <row r="120" spans="2:11" ht="27" customHeight="1" x14ac:dyDescent="0.25">
      <c r="B120" s="62"/>
      <c r="C120" s="63"/>
      <c r="D120" s="63"/>
      <c r="E120" s="63"/>
      <c r="F120" s="63"/>
      <c r="G120" s="63"/>
      <c r="H120" s="63"/>
      <c r="I120" s="63"/>
      <c r="J120" s="63"/>
      <c r="K120" s="64"/>
    </row>
    <row r="121" spans="2:11" ht="27" customHeight="1" x14ac:dyDescent="0.25">
      <c r="B121" s="164" t="s">
        <v>158</v>
      </c>
      <c r="C121" s="165"/>
      <c r="D121" s="165"/>
      <c r="E121" s="165"/>
      <c r="F121" s="165"/>
      <c r="G121" s="165"/>
      <c r="H121" s="165"/>
      <c r="I121" s="165"/>
      <c r="J121" s="165"/>
      <c r="K121" s="166"/>
    </row>
    <row r="122" spans="2:11" ht="27" customHeight="1" x14ac:dyDescent="0.25">
      <c r="B122" s="164"/>
      <c r="C122" s="165"/>
      <c r="D122" s="165"/>
      <c r="E122" s="165"/>
      <c r="F122" s="165"/>
      <c r="G122" s="165"/>
      <c r="H122" s="165"/>
      <c r="I122" s="165"/>
      <c r="J122" s="165"/>
      <c r="K122" s="166"/>
    </row>
    <row r="123" spans="2:11" ht="27" customHeight="1" x14ac:dyDescent="0.25">
      <c r="B123" s="164"/>
      <c r="C123" s="165"/>
      <c r="D123" s="165"/>
      <c r="E123" s="165"/>
      <c r="F123" s="165"/>
      <c r="G123" s="165"/>
      <c r="H123" s="165"/>
      <c r="I123" s="165"/>
      <c r="J123" s="165"/>
      <c r="K123" s="166"/>
    </row>
    <row r="124" spans="2:11" ht="27" customHeight="1" x14ac:dyDescent="0.25">
      <c r="B124" s="164"/>
      <c r="C124" s="165"/>
      <c r="D124" s="165"/>
      <c r="E124" s="165"/>
      <c r="F124" s="165"/>
      <c r="G124" s="165"/>
      <c r="H124" s="165"/>
      <c r="I124" s="165"/>
      <c r="J124" s="165"/>
      <c r="K124" s="166"/>
    </row>
    <row r="125" spans="2:11" ht="27" customHeight="1" x14ac:dyDescent="0.25">
      <c r="B125" s="167"/>
      <c r="C125" s="168"/>
      <c r="D125" s="168"/>
      <c r="E125" s="168"/>
      <c r="F125" s="168"/>
      <c r="G125" s="168"/>
      <c r="H125" s="168"/>
      <c r="I125" s="168"/>
      <c r="J125" s="168"/>
      <c r="K125" s="169"/>
    </row>
    <row r="126" spans="2:11" ht="28.15" customHeight="1" x14ac:dyDescent="0.25">
      <c r="B126" s="209" t="s">
        <v>24</v>
      </c>
      <c r="C126" s="210"/>
      <c r="D126" s="210"/>
      <c r="E126" s="210"/>
      <c r="F126" s="210"/>
      <c r="G126" s="210"/>
      <c r="H126" s="211"/>
      <c r="I126" s="106" t="s">
        <v>159</v>
      </c>
      <c r="J126" s="107"/>
      <c r="K126" s="108"/>
    </row>
    <row r="127" spans="2:11" ht="31.9" customHeight="1" x14ac:dyDescent="0.25">
      <c r="B127" s="209" t="s">
        <v>16</v>
      </c>
      <c r="C127" s="210"/>
      <c r="D127" s="210"/>
      <c r="E127" s="210"/>
      <c r="F127" s="210"/>
      <c r="G127" s="210"/>
      <c r="H127" s="211"/>
      <c r="I127" s="106" t="s">
        <v>78</v>
      </c>
      <c r="J127" s="107"/>
      <c r="K127" s="108"/>
    </row>
    <row r="128" spans="2:11" ht="19.899999999999999" customHeight="1" x14ac:dyDescent="0.25"/>
    <row r="129" spans="2:13" x14ac:dyDescent="0.25">
      <c r="B129" s="182" t="s">
        <v>29</v>
      </c>
      <c r="C129" s="183"/>
      <c r="D129" s="183"/>
      <c r="E129" s="183"/>
      <c r="F129" s="183"/>
      <c r="G129" s="183"/>
      <c r="H129" s="183"/>
      <c r="I129" s="183"/>
      <c r="J129" s="183"/>
      <c r="K129" s="184"/>
    </row>
    <row r="130" spans="2:13" x14ac:dyDescent="0.25">
      <c r="B130" s="215" t="s">
        <v>30</v>
      </c>
      <c r="C130" s="216"/>
      <c r="D130" s="216"/>
      <c r="E130" s="216"/>
      <c r="F130" s="216"/>
      <c r="G130" s="216"/>
      <c r="H130" s="216"/>
      <c r="I130" s="216"/>
      <c r="J130" s="216"/>
      <c r="K130" s="217"/>
    </row>
    <row r="131" spans="2:13" ht="30" customHeight="1" x14ac:dyDescent="0.25">
      <c r="B131" s="209" t="s">
        <v>25</v>
      </c>
      <c r="C131" s="211"/>
      <c r="D131" s="218" t="s">
        <v>59</v>
      </c>
      <c r="E131" s="219"/>
      <c r="F131" s="219"/>
      <c r="G131" s="219"/>
      <c r="H131" s="219"/>
      <c r="I131" s="219"/>
      <c r="J131" s="219"/>
      <c r="K131" s="220"/>
      <c r="M131" s="65"/>
    </row>
    <row r="132" spans="2:13" ht="30" customHeight="1" x14ac:dyDescent="0.25">
      <c r="B132" s="225" t="s">
        <v>17</v>
      </c>
      <c r="C132" s="226"/>
      <c r="D132" s="221" t="s">
        <v>18</v>
      </c>
      <c r="E132" s="221"/>
      <c r="F132" s="161" t="s">
        <v>46</v>
      </c>
      <c r="G132" s="162"/>
      <c r="H132" s="163"/>
      <c r="I132" s="161" t="s">
        <v>47</v>
      </c>
      <c r="J132" s="162"/>
      <c r="K132" s="163"/>
    </row>
    <row r="133" spans="2:13" ht="30" customHeight="1" x14ac:dyDescent="0.25">
      <c r="B133" s="227"/>
      <c r="C133" s="228"/>
      <c r="D133" s="161" t="s">
        <v>19</v>
      </c>
      <c r="E133" s="163"/>
      <c r="F133" s="221" t="s">
        <v>28</v>
      </c>
      <c r="G133" s="221"/>
      <c r="H133" s="221"/>
      <c r="I133" s="161" t="s">
        <v>20</v>
      </c>
      <c r="J133" s="162"/>
      <c r="K133" s="163"/>
    </row>
    <row r="134" spans="2:13" ht="19.899999999999999" customHeight="1" x14ac:dyDescent="0.25"/>
    <row r="135" spans="2:13" x14ac:dyDescent="0.25">
      <c r="B135" s="215" t="s">
        <v>31</v>
      </c>
      <c r="C135" s="216"/>
      <c r="D135" s="216"/>
      <c r="E135" s="216"/>
      <c r="F135" s="216"/>
      <c r="G135" s="216"/>
      <c r="H135" s="216"/>
      <c r="I135" s="216"/>
      <c r="J135" s="216"/>
      <c r="K135" s="217"/>
    </row>
    <row r="136" spans="2:13" ht="30" customHeight="1" x14ac:dyDescent="0.25">
      <c r="B136" s="221" t="s">
        <v>25</v>
      </c>
      <c r="C136" s="221"/>
      <c r="D136" s="229" t="s">
        <v>79</v>
      </c>
      <c r="E136" s="230"/>
      <c r="F136" s="230"/>
      <c r="G136" s="230"/>
      <c r="H136" s="230"/>
      <c r="I136" s="230"/>
      <c r="J136" s="230"/>
      <c r="K136" s="231"/>
      <c r="M136" s="65"/>
    </row>
    <row r="137" spans="2:13" ht="30" customHeight="1" x14ac:dyDescent="0.25">
      <c r="B137" s="225" t="s">
        <v>17</v>
      </c>
      <c r="C137" s="226"/>
      <c r="D137" s="232" t="s">
        <v>18</v>
      </c>
      <c r="E137" s="232"/>
      <c r="F137" s="222" t="s">
        <v>46</v>
      </c>
      <c r="G137" s="223"/>
      <c r="H137" s="224"/>
      <c r="I137" s="222" t="s">
        <v>47</v>
      </c>
      <c r="J137" s="223"/>
      <c r="K137" s="224"/>
    </row>
    <row r="138" spans="2:13" ht="30" customHeight="1" x14ac:dyDescent="0.25">
      <c r="B138" s="227"/>
      <c r="C138" s="228"/>
      <c r="D138" s="233" t="s">
        <v>19</v>
      </c>
      <c r="E138" s="234"/>
      <c r="F138" s="194" t="s">
        <v>28</v>
      </c>
      <c r="G138" s="194"/>
      <c r="H138" s="194"/>
      <c r="I138" s="222" t="s">
        <v>20</v>
      </c>
      <c r="J138" s="223"/>
      <c r="K138" s="224"/>
    </row>
    <row r="139" spans="2:13" ht="30" customHeight="1" x14ac:dyDescent="0.25">
      <c r="B139" s="225" t="s">
        <v>21</v>
      </c>
      <c r="C139" s="226"/>
      <c r="D139" s="222" t="s">
        <v>48</v>
      </c>
      <c r="E139" s="223"/>
      <c r="F139" s="223"/>
      <c r="G139" s="224"/>
      <c r="H139" s="222" t="s">
        <v>22</v>
      </c>
      <c r="I139" s="223"/>
      <c r="J139" s="223"/>
      <c r="K139" s="224"/>
    </row>
    <row r="140" spans="2:13" ht="30" customHeight="1" x14ac:dyDescent="0.25">
      <c r="B140" s="227"/>
      <c r="C140" s="228"/>
      <c r="D140" s="222" t="s">
        <v>23</v>
      </c>
      <c r="E140" s="223"/>
      <c r="F140" s="223"/>
      <c r="G140" s="224"/>
      <c r="H140" s="222" t="s">
        <v>20</v>
      </c>
      <c r="I140" s="223"/>
      <c r="J140" s="223"/>
      <c r="K140" s="224"/>
    </row>
    <row r="141" spans="2:13" ht="30" customHeight="1" x14ac:dyDescent="0.25">
      <c r="B141" s="225" t="s">
        <v>35</v>
      </c>
      <c r="C141" s="226"/>
      <c r="D141" s="222" t="s">
        <v>33</v>
      </c>
      <c r="E141" s="223"/>
      <c r="F141" s="223"/>
      <c r="G141" s="224"/>
      <c r="H141" s="222" t="s">
        <v>34</v>
      </c>
      <c r="I141" s="223"/>
      <c r="J141" s="223"/>
      <c r="K141" s="224"/>
    </row>
    <row r="142" spans="2:13" ht="30" customHeight="1" x14ac:dyDescent="0.25">
      <c r="B142" s="227"/>
      <c r="C142" s="228"/>
      <c r="D142" s="106" t="s">
        <v>59</v>
      </c>
      <c r="E142" s="107"/>
      <c r="F142" s="107"/>
      <c r="G142" s="108"/>
      <c r="H142" s="106" t="s">
        <v>59</v>
      </c>
      <c r="I142" s="107"/>
      <c r="J142" s="107"/>
      <c r="K142" s="108"/>
    </row>
  </sheetData>
  <sheetProtection formatRows="0"/>
  <dataConsolidate/>
  <mergeCells count="73">
    <mergeCell ref="F19:G19"/>
    <mergeCell ref="F20:G20"/>
    <mergeCell ref="F21:G21"/>
    <mergeCell ref="B139:C140"/>
    <mergeCell ref="D139:G139"/>
    <mergeCell ref="B135:K135"/>
    <mergeCell ref="B136:C136"/>
    <mergeCell ref="D136:K136"/>
    <mergeCell ref="B137:C138"/>
    <mergeCell ref="D137:E137"/>
    <mergeCell ref="F137:H137"/>
    <mergeCell ref="I137:K137"/>
    <mergeCell ref="D138:E138"/>
    <mergeCell ref="F138:H138"/>
    <mergeCell ref="I138:K138"/>
    <mergeCell ref="B132:C133"/>
    <mergeCell ref="H139:K139"/>
    <mergeCell ref="D140:G140"/>
    <mergeCell ref="H140:K140"/>
    <mergeCell ref="B141:C142"/>
    <mergeCell ref="D141:G141"/>
    <mergeCell ref="H141:K141"/>
    <mergeCell ref="D142:G142"/>
    <mergeCell ref="H142:K142"/>
    <mergeCell ref="D132:E132"/>
    <mergeCell ref="F132:H132"/>
    <mergeCell ref="I132:K132"/>
    <mergeCell ref="D133:E133"/>
    <mergeCell ref="F133:H133"/>
    <mergeCell ref="I133:K133"/>
    <mergeCell ref="B127:H127"/>
    <mergeCell ref="I127:K127"/>
    <mergeCell ref="B129:K129"/>
    <mergeCell ref="B130:K130"/>
    <mergeCell ref="B131:C131"/>
    <mergeCell ref="D131:K131"/>
    <mergeCell ref="B126:H126"/>
    <mergeCell ref="I126:K126"/>
    <mergeCell ref="B55:K55"/>
    <mergeCell ref="B56:K66"/>
    <mergeCell ref="B67:K75"/>
    <mergeCell ref="F16:G16"/>
    <mergeCell ref="F17:G17"/>
    <mergeCell ref="B24:K24"/>
    <mergeCell ref="B25:K25"/>
    <mergeCell ref="B26:B28"/>
    <mergeCell ref="C26:K26"/>
    <mergeCell ref="C27:D27"/>
    <mergeCell ref="E27:F27"/>
    <mergeCell ref="G27:H27"/>
    <mergeCell ref="I27:J27"/>
    <mergeCell ref="K27:K28"/>
    <mergeCell ref="F22:G22"/>
    <mergeCell ref="B19:B22"/>
    <mergeCell ref="D19:D22"/>
    <mergeCell ref="D15:D18"/>
    <mergeCell ref="F18:G18"/>
    <mergeCell ref="B39:K39"/>
    <mergeCell ref="B121:K125"/>
    <mergeCell ref="C9:K9"/>
    <mergeCell ref="B2:B4"/>
    <mergeCell ref="C2:I4"/>
    <mergeCell ref="B6:K6"/>
    <mergeCell ref="C7:K7"/>
    <mergeCell ref="C8:K8"/>
    <mergeCell ref="C10:K10"/>
    <mergeCell ref="B12:K12"/>
    <mergeCell ref="C13:K13"/>
    <mergeCell ref="C14:K14"/>
    <mergeCell ref="B15:B17"/>
    <mergeCell ref="F15:G15"/>
    <mergeCell ref="I15:I17"/>
    <mergeCell ref="J15:K17"/>
  </mergeCells>
  <conditionalFormatting sqref="D139:G139">
    <cfRule type="expression" dxfId="7" priority="2">
      <formula>$D$136=""</formula>
    </cfRule>
    <cfRule type="expression" dxfId="6" priority="4">
      <formula>AND(D$136&gt;=70%,$D$136&lt;80%)</formula>
    </cfRule>
  </conditionalFormatting>
  <conditionalFormatting sqref="H139:K139">
    <cfRule type="expression" dxfId="5" priority="1">
      <formula>$D$136=""</formula>
    </cfRule>
    <cfRule type="expression" dxfId="4" priority="3">
      <formula>$D$136&lt;70%</formula>
    </cfRule>
  </conditionalFormatting>
  <dataValidations count="6">
    <dataValidation type="list" allowBlank="1" showInputMessage="1" showErrorMessage="1" sqref="J15:K18">
      <formula1>"Semestre 1 de 2016, Semestre 2 de 2016,Año 2016"</formula1>
    </dataValidation>
    <dataValidation type="list" allowBlank="1" showInputMessage="1" showErrorMessage="1" sqref="E15:E22">
      <formula1>"Número, Porcentaje, Pesos "</formula1>
    </dataValidation>
    <dataValidation type="list" allowBlank="1" showInputMessage="1" showErrorMessage="1" sqref="J19:K21">
      <formula1>"Semestre 2 de 2016,Año 2016"</formula1>
    </dataValidation>
    <dataValidation allowBlank="1" showInputMessage="1" showErrorMessage="1" prompt="Seleccione una opción" sqref="D23 D15 I15 D19 C20:C21 C16:C18 F23"/>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La meta es un propósito medible. Es el valor que se espera alcance el respectivo indicador. " sqref="B19"/>
  </dataValidations>
  <printOptions horizontalCentered="1"/>
  <pageMargins left="0.23622047244094491" right="0.23622047244094491" top="0.35433070866141736" bottom="0.35433070866141736" header="0.31496062992125984" footer="0.31496062992125984"/>
  <pageSetup scale="51" orientation="portrait" r:id="rId1"/>
  <rowBreaks count="4" manualBreakCount="4">
    <brk id="39" min="1" max="10" man="1"/>
    <brk id="54" min="1" max="10" man="1"/>
    <brk id="75" min="1" max="10" man="1"/>
    <brk id="125" min="1" max="10" man="1"/>
  </rowBreaks>
  <colBreaks count="1" manualBreakCount="1">
    <brk id="1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N171"/>
  <sheetViews>
    <sheetView showGridLines="0" topLeftCell="A157" workbookViewId="0">
      <selection activeCell="D36" sqref="D36"/>
    </sheetView>
  </sheetViews>
  <sheetFormatPr baseColWidth="10" defaultRowHeight="15" x14ac:dyDescent="0.25"/>
  <cols>
    <col min="2" max="2" width="26.28515625" customWidth="1"/>
    <col min="3" max="4" width="23.28515625" customWidth="1"/>
    <col min="5" max="5" width="46" bestFit="1" customWidth="1"/>
    <col min="6" max="6" width="18" customWidth="1"/>
  </cols>
  <sheetData>
    <row r="1" spans="1:3" s="75" customFormat="1" ht="45" x14ac:dyDescent="0.25">
      <c r="A1" s="82" t="s">
        <v>58</v>
      </c>
      <c r="B1" s="82" t="s">
        <v>114</v>
      </c>
      <c r="C1" s="82" t="s">
        <v>74</v>
      </c>
    </row>
    <row r="2" spans="1:3" x14ac:dyDescent="0.25">
      <c r="A2" s="80" t="s">
        <v>61</v>
      </c>
      <c r="B2" s="81">
        <f>+'Ficha 3 SEMESTRAL '!C29</f>
        <v>19903</v>
      </c>
      <c r="C2" s="79">
        <f>+'Ficha 3 SEMESTRAL '!D29</f>
        <v>0.99814443329989966</v>
      </c>
    </row>
    <row r="3" spans="1:3" x14ac:dyDescent="0.25">
      <c r="A3" s="80" t="s">
        <v>64</v>
      </c>
      <c r="B3" s="81">
        <f>+'Ficha 3 SEMESTRAL '!C30</f>
        <v>23358</v>
      </c>
      <c r="C3" s="79">
        <f>+'Ficha 3 SEMESTRAL '!D30</f>
        <v>1.1714142427281846</v>
      </c>
    </row>
    <row r="4" spans="1:3" x14ac:dyDescent="0.25">
      <c r="A4" s="80" t="s">
        <v>77</v>
      </c>
      <c r="B4" s="81">
        <f>+'Ficha 3 SEMESTRAL '!C31</f>
        <v>26116</v>
      </c>
      <c r="C4" s="79">
        <f>+'Ficha 3 SEMESTRAL '!D31</f>
        <v>0.95901880141010576</v>
      </c>
    </row>
    <row r="5" spans="1:3" x14ac:dyDescent="0.25">
      <c r="A5" s="80" t="s">
        <v>92</v>
      </c>
      <c r="B5" s="81">
        <f>+'Ficha 3 SEMESTRAL '!C32</f>
        <v>28624</v>
      </c>
      <c r="C5" s="79">
        <f>+'Ficha 3 SEMESTRAL '!D32</f>
        <v>1.0511163337250293</v>
      </c>
    </row>
    <row r="6" spans="1:3" x14ac:dyDescent="0.25">
      <c r="A6" s="80" t="s">
        <v>93</v>
      </c>
      <c r="B6" s="81">
        <f>+'Ficha 3 SEMESTRAL '!C33</f>
        <v>31352</v>
      </c>
      <c r="C6" s="79">
        <f>+'Ficha 3 SEMESTRAL '!D33</f>
        <v>1.1512925969447709</v>
      </c>
    </row>
    <row r="7" spans="1:3" x14ac:dyDescent="0.25">
      <c r="A7" s="80" t="s">
        <v>94</v>
      </c>
      <c r="B7" s="81">
        <f>+'Ficha 3 SEMESTRAL '!C34</f>
        <v>33999</v>
      </c>
      <c r="C7" s="79">
        <f>+'Ficha 3 SEMESTRAL '!D34</f>
        <v>1.2484944183313749</v>
      </c>
    </row>
    <row r="8" spans="1:3" x14ac:dyDescent="0.25">
      <c r="A8" s="80" t="s">
        <v>95</v>
      </c>
      <c r="B8" s="81">
        <f>+'Ficha 3 SEMESTRAL '!C35</f>
        <v>36585</v>
      </c>
      <c r="C8" s="79">
        <f>+'Ficha 3 SEMESTRAL '!D35</f>
        <v>1.3434562279670976</v>
      </c>
    </row>
    <row r="9" spans="1:3" x14ac:dyDescent="0.25">
      <c r="A9" s="80" t="s">
        <v>106</v>
      </c>
      <c r="B9" s="81">
        <f>+'Ficha 3 SEMESTRAL '!C36</f>
        <v>39050</v>
      </c>
      <c r="C9" s="79">
        <f>+'Ficha 3 SEMESTRAL '!D36</f>
        <v>1.4339747356051704</v>
      </c>
    </row>
    <row r="10" spans="1:3" x14ac:dyDescent="0.25">
      <c r="A10" s="80" t="s">
        <v>110</v>
      </c>
      <c r="B10" s="81">
        <f>+'Ficha 3 SEMESTRAL '!C37</f>
        <v>41286</v>
      </c>
      <c r="C10" s="79">
        <f>+'Ficha 3 SEMESTRAL '!D37</f>
        <v>1.0864736842105263</v>
      </c>
    </row>
    <row r="29" spans="1:3" ht="45" x14ac:dyDescent="0.25">
      <c r="A29" s="84" t="s">
        <v>58</v>
      </c>
      <c r="B29" s="84" t="s">
        <v>116</v>
      </c>
      <c r="C29" s="84" t="s">
        <v>75</v>
      </c>
    </row>
    <row r="30" spans="1:3" x14ac:dyDescent="0.25">
      <c r="A30" s="80" t="s">
        <v>61</v>
      </c>
      <c r="B30" s="81">
        <f>+'Ficha 3 SEMESTRAL '!E29</f>
        <v>6030</v>
      </c>
      <c r="C30" s="79">
        <f>+'Ficha 3 SEMESTRAL '!F29</f>
        <v>0.90107591153616262</v>
      </c>
    </row>
    <row r="31" spans="1:3" x14ac:dyDescent="0.25">
      <c r="A31" s="80" t="s">
        <v>64</v>
      </c>
      <c r="B31" s="81">
        <f>+'Ficha 3 SEMESTRAL '!E30</f>
        <v>6675</v>
      </c>
      <c r="C31" s="79">
        <f>+'Ficha 3 SEMESTRAL '!F30</f>
        <v>0.99745965331739395</v>
      </c>
    </row>
    <row r="32" spans="1:3" x14ac:dyDescent="0.25">
      <c r="A32" s="80" t="s">
        <v>77</v>
      </c>
      <c r="B32" s="81">
        <f>+'Ficha 3 SEMESTRAL '!E31</f>
        <v>7349</v>
      </c>
      <c r="C32" s="79">
        <f>+'Ficha 3 SEMESTRAL '!F31</f>
        <v>0.90149656526005884</v>
      </c>
    </row>
    <row r="33" spans="1:3" x14ac:dyDescent="0.25">
      <c r="A33" s="80" t="s">
        <v>92</v>
      </c>
      <c r="B33" s="81">
        <f>+'Ficha 3 SEMESTRAL '!E32</f>
        <v>7961</v>
      </c>
      <c r="C33" s="79">
        <f>+'Ficha 3 SEMESTRAL '!F32</f>
        <v>0.97657016683022568</v>
      </c>
    </row>
    <row r="34" spans="1:3" x14ac:dyDescent="0.25">
      <c r="A34" s="80" t="s">
        <v>93</v>
      </c>
      <c r="B34" s="81">
        <f>+'Ficha 3 SEMESTRAL '!E33</f>
        <v>8776</v>
      </c>
      <c r="C34" s="79">
        <f>+'Ficha 3 SEMESTRAL '!F33</f>
        <v>1.0765456329735035</v>
      </c>
    </row>
    <row r="35" spans="1:3" x14ac:dyDescent="0.25">
      <c r="A35" s="80" t="s">
        <v>94</v>
      </c>
      <c r="B35" s="81">
        <f>+'Ficha 3 SEMESTRAL '!E34</f>
        <v>9703</v>
      </c>
      <c r="C35" s="79">
        <f>+'Ficha 3 SEMESTRAL '!F34</f>
        <v>1.1902600588812562</v>
      </c>
    </row>
    <row r="36" spans="1:3" x14ac:dyDescent="0.25">
      <c r="A36" s="80" t="s">
        <v>95</v>
      </c>
      <c r="B36" s="81">
        <f>+'Ficha 3 SEMESTRAL '!E35</f>
        <v>11066</v>
      </c>
      <c r="C36" s="79">
        <f>+'Ficha 3 SEMESTRAL '!F35</f>
        <v>1.3574582924435721</v>
      </c>
    </row>
    <row r="37" spans="1:3" x14ac:dyDescent="0.25">
      <c r="A37" s="80" t="s">
        <v>106</v>
      </c>
      <c r="B37" s="81">
        <f>+'Ficha 3 SEMESTRAL '!E36</f>
        <v>11658</v>
      </c>
      <c r="C37" s="79">
        <f>+'Ficha 3 SEMESTRAL '!F36</f>
        <v>1.4300785083415113</v>
      </c>
    </row>
    <row r="38" spans="1:3" x14ac:dyDescent="0.25">
      <c r="A38" s="80" t="s">
        <v>110</v>
      </c>
      <c r="B38" s="81">
        <f>+'Ficha 3 SEMESTRAL '!E37</f>
        <v>12284</v>
      </c>
      <c r="C38" s="79">
        <f>+'Ficha 3 SEMESTRAL '!F37</f>
        <v>1.0681739130434782</v>
      </c>
    </row>
    <row r="56" spans="1:3" ht="45" x14ac:dyDescent="0.25">
      <c r="A56" s="82" t="s">
        <v>58</v>
      </c>
      <c r="B56" s="82" t="s">
        <v>117</v>
      </c>
      <c r="C56" s="82" t="s">
        <v>76</v>
      </c>
    </row>
    <row r="57" spans="1:3" x14ac:dyDescent="0.25">
      <c r="A57" s="80" t="s">
        <v>61</v>
      </c>
      <c r="B57" s="81">
        <f>+'Ficha 3 SEMESTRAL '!G29</f>
        <v>1233</v>
      </c>
      <c r="C57" s="79">
        <f>+'Ficha 3 SEMESTRAL '!H29</f>
        <v>0.94846153846153847</v>
      </c>
    </row>
    <row r="58" spans="1:3" x14ac:dyDescent="0.25">
      <c r="A58" s="80" t="s">
        <v>64</v>
      </c>
      <c r="B58" s="81">
        <f>+'Ficha 3 SEMESTRAL '!G30</f>
        <v>2181</v>
      </c>
      <c r="C58" s="79">
        <f>+'Ficha 3 SEMESTRAL '!H30</f>
        <v>1.6776923076923076</v>
      </c>
    </row>
    <row r="59" spans="1:3" x14ac:dyDescent="0.25">
      <c r="A59" s="80" t="s">
        <v>77</v>
      </c>
      <c r="B59" s="81">
        <f>+'Ficha 3 SEMESTRAL '!G31</f>
        <v>3738</v>
      </c>
      <c r="C59" s="79">
        <f>+'Ficha 3 SEMESTRAL '!H31</f>
        <v>0.95723431498079381</v>
      </c>
    </row>
    <row r="60" spans="1:3" x14ac:dyDescent="0.25">
      <c r="A60" s="80" t="s">
        <v>92</v>
      </c>
      <c r="B60" s="81">
        <f>+'Ficha 3 SEMESTRAL '!G32</f>
        <v>6724</v>
      </c>
      <c r="C60" s="79">
        <f>+'Ficha 3 SEMESTRAL '!H32</f>
        <v>1.7218950064020486</v>
      </c>
    </row>
    <row r="61" spans="1:3" x14ac:dyDescent="0.25">
      <c r="A61" s="80" t="s">
        <v>93</v>
      </c>
      <c r="B61" s="81">
        <f>+'Ficha 3 SEMESTRAL '!G33</f>
        <v>10674</v>
      </c>
      <c r="C61" s="79">
        <f>+'Ficha 3 SEMESTRAL '!H33</f>
        <v>2.7334186939820744</v>
      </c>
    </row>
    <row r="62" spans="1:3" x14ac:dyDescent="0.25">
      <c r="A62" s="80" t="s">
        <v>94</v>
      </c>
      <c r="B62" s="81">
        <f>+'Ficha 3 SEMESTRAL '!G34</f>
        <v>15311</v>
      </c>
      <c r="C62" s="79">
        <f>+'Ficha 3 SEMESTRAL '!H34</f>
        <v>3.9208706786171574</v>
      </c>
    </row>
    <row r="63" spans="1:3" x14ac:dyDescent="0.25">
      <c r="A63" s="80" t="s">
        <v>95</v>
      </c>
      <c r="B63" s="81">
        <f>+'Ficha 3 SEMESTRAL '!G35</f>
        <v>21824</v>
      </c>
      <c r="C63" s="79">
        <f>+'Ficha 3 SEMESTRAL '!H35</f>
        <v>5.5887323943661968</v>
      </c>
    </row>
    <row r="64" spans="1:3" x14ac:dyDescent="0.25">
      <c r="A64" s="80" t="s">
        <v>106</v>
      </c>
      <c r="B64" s="81">
        <f>+'Ficha 3 SEMESTRAL '!G36</f>
        <v>24940</v>
      </c>
      <c r="C64" s="79">
        <f>+'Ficha 3 SEMESTRAL '!H36</f>
        <v>6.3866837387964148</v>
      </c>
    </row>
    <row r="65" spans="1:3" x14ac:dyDescent="0.25">
      <c r="A65" s="80" t="s">
        <v>110</v>
      </c>
      <c r="B65" s="81">
        <f>+'Ficha 3 SEMESTRAL '!G37</f>
        <v>27250</v>
      </c>
      <c r="C65" s="79">
        <f>+'Ficha 3 SEMESTRAL '!H37</f>
        <v>1.1595744680851063</v>
      </c>
    </row>
    <row r="96" spans="1:3" ht="45" x14ac:dyDescent="0.25">
      <c r="A96" s="84" t="s">
        <v>58</v>
      </c>
      <c r="B96" s="84" t="s">
        <v>118</v>
      </c>
      <c r="C96" s="84" t="s">
        <v>112</v>
      </c>
    </row>
    <row r="97" spans="1:3" x14ac:dyDescent="0.25">
      <c r="A97" s="80" t="s">
        <v>61</v>
      </c>
      <c r="B97" s="81">
        <f>+'Ficha 3 SEMESTRAL '!I29</f>
        <v>0</v>
      </c>
      <c r="C97" s="86">
        <f>+'Ficha 3 SEMESTRAL '!J29</f>
        <v>0</v>
      </c>
    </row>
    <row r="98" spans="1:3" x14ac:dyDescent="0.25">
      <c r="A98" s="80" t="s">
        <v>64</v>
      </c>
      <c r="B98" s="81">
        <f>+'Ficha 3 SEMESTRAL '!I30</f>
        <v>0</v>
      </c>
      <c r="C98" s="86">
        <f>+'Ficha 3 SEMESTRAL '!J30</f>
        <v>0</v>
      </c>
    </row>
    <row r="99" spans="1:3" x14ac:dyDescent="0.25">
      <c r="A99" s="80" t="s">
        <v>77</v>
      </c>
      <c r="B99" s="81">
        <f>+'Ficha 3 SEMESTRAL '!I31</f>
        <v>0</v>
      </c>
      <c r="C99" s="86">
        <f>+'Ficha 3 SEMESTRAL '!J31</f>
        <v>0</v>
      </c>
    </row>
    <row r="100" spans="1:3" x14ac:dyDescent="0.25">
      <c r="A100" s="80" t="s">
        <v>92</v>
      </c>
      <c r="B100" s="81">
        <f>+'Ficha 3 SEMESTRAL '!I32</f>
        <v>0</v>
      </c>
      <c r="C100" s="86">
        <f>+'Ficha 3 SEMESTRAL '!J32</f>
        <v>0</v>
      </c>
    </row>
    <row r="101" spans="1:3" x14ac:dyDescent="0.25">
      <c r="A101" s="80" t="s">
        <v>93</v>
      </c>
      <c r="B101" s="81">
        <f>+'Ficha 3 SEMESTRAL '!I33</f>
        <v>0</v>
      </c>
      <c r="C101" s="86">
        <f>+'Ficha 3 SEMESTRAL '!J33</f>
        <v>0</v>
      </c>
    </row>
    <row r="102" spans="1:3" x14ac:dyDescent="0.25">
      <c r="A102" s="80" t="s">
        <v>94</v>
      </c>
      <c r="B102" s="81">
        <f>+'Ficha 3 SEMESTRAL '!I34</f>
        <v>0</v>
      </c>
      <c r="C102" s="86">
        <f>+'Ficha 3 SEMESTRAL '!J34</f>
        <v>0</v>
      </c>
    </row>
    <row r="103" spans="1:3" x14ac:dyDescent="0.25">
      <c r="A103" s="80" t="s">
        <v>95</v>
      </c>
      <c r="B103" s="81">
        <f>+'Ficha 3 SEMESTRAL '!I35</f>
        <v>0</v>
      </c>
      <c r="C103" s="86">
        <f>+'Ficha 3 SEMESTRAL '!J35</f>
        <v>0</v>
      </c>
    </row>
    <row r="104" spans="1:3" x14ac:dyDescent="0.25">
      <c r="A104" s="80" t="s">
        <v>106</v>
      </c>
      <c r="B104" s="81">
        <f>+'Ficha 3 SEMESTRAL '!I36</f>
        <v>3485</v>
      </c>
      <c r="C104" s="86">
        <f>+'Ficha 3 SEMESTRAL '!J36</f>
        <v>1.1616666666666666</v>
      </c>
    </row>
    <row r="105" spans="1:3" x14ac:dyDescent="0.25">
      <c r="A105" s="80" t="s">
        <v>110</v>
      </c>
      <c r="B105" s="81">
        <f>+'Ficha 3 SEMESTRAL '!I37</f>
        <v>6043</v>
      </c>
      <c r="C105" s="86">
        <f>+'Ficha 3 SEMESTRAL '!J37</f>
        <v>1.2085999999999999</v>
      </c>
    </row>
    <row r="125" spans="1:14" x14ac:dyDescent="0.25">
      <c r="A125" s="235" t="s">
        <v>126</v>
      </c>
      <c r="B125" s="235"/>
      <c r="C125" s="235"/>
      <c r="D125" s="235"/>
    </row>
    <row r="126" spans="1:14" x14ac:dyDescent="0.25">
      <c r="A126" s="87" t="s">
        <v>127</v>
      </c>
      <c r="B126" s="87" t="s">
        <v>133</v>
      </c>
      <c r="C126" s="87" t="s">
        <v>134</v>
      </c>
      <c r="D126" s="87" t="s">
        <v>135</v>
      </c>
    </row>
    <row r="127" spans="1:14" ht="15.75" x14ac:dyDescent="0.25">
      <c r="A127" s="85" t="s">
        <v>120</v>
      </c>
      <c r="B127" s="76">
        <v>20</v>
      </c>
      <c r="C127" s="76">
        <v>3140</v>
      </c>
      <c r="D127" s="76">
        <v>64488</v>
      </c>
      <c r="H127" s="77"/>
      <c r="I127" s="77"/>
      <c r="N127" s="78"/>
    </row>
    <row r="128" spans="1:14" ht="15.75" x14ac:dyDescent="0.25">
      <c r="A128" s="85" t="s">
        <v>121</v>
      </c>
      <c r="B128" s="76">
        <v>38</v>
      </c>
      <c r="C128" s="76">
        <v>5523</v>
      </c>
      <c r="D128" s="76">
        <v>80816</v>
      </c>
      <c r="H128" s="77"/>
      <c r="I128" s="77"/>
      <c r="N128" s="78"/>
    </row>
    <row r="129" spans="1:14" ht="15.75" x14ac:dyDescent="0.25">
      <c r="A129" s="85" t="s">
        <v>122</v>
      </c>
      <c r="B129" s="76">
        <v>53</v>
      </c>
      <c r="C129" s="76">
        <v>2907</v>
      </c>
      <c r="D129" s="76">
        <v>73406</v>
      </c>
      <c r="H129" s="77"/>
      <c r="I129" s="77"/>
      <c r="N129" s="78"/>
    </row>
    <row r="130" spans="1:14" ht="15.75" x14ac:dyDescent="0.25">
      <c r="A130" s="85" t="s">
        <v>123</v>
      </c>
      <c r="B130" s="76">
        <v>47</v>
      </c>
      <c r="C130" s="76">
        <v>2596</v>
      </c>
      <c r="D130" s="76">
        <v>75171</v>
      </c>
      <c r="H130" s="77"/>
      <c r="I130" s="77"/>
      <c r="N130" s="78"/>
    </row>
    <row r="131" spans="1:14" ht="15.75" x14ac:dyDescent="0.25">
      <c r="A131" s="85" t="s">
        <v>124</v>
      </c>
      <c r="B131" s="76">
        <v>39</v>
      </c>
      <c r="C131" s="76">
        <v>5859</v>
      </c>
      <c r="D131" s="76">
        <v>331469</v>
      </c>
      <c r="H131" s="77"/>
      <c r="I131" s="77"/>
      <c r="N131" s="78"/>
    </row>
    <row r="132" spans="1:14" ht="15.75" x14ac:dyDescent="0.25">
      <c r="A132" s="85" t="s">
        <v>125</v>
      </c>
      <c r="B132" s="76">
        <v>29</v>
      </c>
      <c r="C132" s="76">
        <v>2959</v>
      </c>
      <c r="D132" s="76">
        <v>2710576</v>
      </c>
      <c r="H132" s="77"/>
      <c r="I132" s="77"/>
      <c r="N132" s="78"/>
    </row>
    <row r="133" spans="1:14" x14ac:dyDescent="0.25">
      <c r="A133" s="85" t="s">
        <v>128</v>
      </c>
      <c r="B133" s="76">
        <f>+SUM(B127:B132)</f>
        <v>226</v>
      </c>
      <c r="C133" s="76">
        <f t="shared" ref="C133:D133" si="0">+SUM(C127:C132)</f>
        <v>22984</v>
      </c>
      <c r="D133" s="76">
        <f t="shared" si="0"/>
        <v>3335926</v>
      </c>
      <c r="H133" s="77"/>
      <c r="I133" s="77"/>
      <c r="M133" s="77"/>
      <c r="N133" s="77"/>
    </row>
    <row r="134" spans="1:14" x14ac:dyDescent="0.25">
      <c r="A134" s="83"/>
      <c r="B134" s="83"/>
      <c r="C134" s="83"/>
      <c r="D134" s="83"/>
    </row>
    <row r="135" spans="1:14" x14ac:dyDescent="0.25">
      <c r="A135" s="235" t="s">
        <v>129</v>
      </c>
      <c r="B135" s="235"/>
      <c r="C135" s="235"/>
      <c r="D135" s="235"/>
    </row>
    <row r="136" spans="1:14" x14ac:dyDescent="0.25">
      <c r="A136" s="87" t="s">
        <v>127</v>
      </c>
      <c r="B136" s="87" t="s">
        <v>136</v>
      </c>
      <c r="C136" s="87" t="s">
        <v>137</v>
      </c>
      <c r="D136" s="87" t="s">
        <v>138</v>
      </c>
    </row>
    <row r="137" spans="1:14" x14ac:dyDescent="0.25">
      <c r="A137" s="85" t="s">
        <v>120</v>
      </c>
      <c r="B137" s="76">
        <v>11</v>
      </c>
      <c r="C137" s="76">
        <v>4718</v>
      </c>
      <c r="D137" s="76">
        <v>16250</v>
      </c>
    </row>
    <row r="138" spans="1:14" x14ac:dyDescent="0.25">
      <c r="A138" s="85" t="s">
        <v>121</v>
      </c>
      <c r="B138" s="76">
        <v>15</v>
      </c>
      <c r="C138" s="76">
        <v>11702</v>
      </c>
      <c r="D138" s="76">
        <v>22694</v>
      </c>
    </row>
    <row r="139" spans="1:14" x14ac:dyDescent="0.25">
      <c r="A139" s="85" t="s">
        <v>122</v>
      </c>
      <c r="B139" s="76">
        <v>26</v>
      </c>
      <c r="C139" s="76">
        <v>8905</v>
      </c>
      <c r="D139" s="76">
        <v>25017</v>
      </c>
    </row>
    <row r="140" spans="1:14" x14ac:dyDescent="0.25">
      <c r="A140" s="85" t="s">
        <v>123</v>
      </c>
      <c r="B140" s="76">
        <v>14</v>
      </c>
      <c r="C140" s="76">
        <v>6537</v>
      </c>
      <c r="D140" s="76">
        <v>19653</v>
      </c>
    </row>
    <row r="141" spans="1:14" x14ac:dyDescent="0.25">
      <c r="A141" s="85" t="s">
        <v>124</v>
      </c>
      <c r="B141" s="76">
        <v>12</v>
      </c>
      <c r="C141" s="76">
        <v>5596</v>
      </c>
      <c r="D141" s="76">
        <v>85457</v>
      </c>
    </row>
    <row r="142" spans="1:14" x14ac:dyDescent="0.25">
      <c r="A142" s="85" t="s">
        <v>125</v>
      </c>
      <c r="B142" s="76">
        <v>8</v>
      </c>
      <c r="C142" s="76">
        <v>4096</v>
      </c>
      <c r="D142" s="76">
        <v>715301</v>
      </c>
    </row>
    <row r="143" spans="1:14" x14ac:dyDescent="0.25">
      <c r="A143" s="85" t="s">
        <v>128</v>
      </c>
      <c r="B143" s="76">
        <f>+SUM(B137:B142)</f>
        <v>86</v>
      </c>
      <c r="C143" s="76">
        <f t="shared" ref="C143:D143" si="1">+SUM(C137:C142)</f>
        <v>41554</v>
      </c>
      <c r="D143" s="76">
        <f t="shared" si="1"/>
        <v>884372</v>
      </c>
    </row>
    <row r="144" spans="1:14" x14ac:dyDescent="0.25">
      <c r="A144" s="83"/>
      <c r="B144" s="83"/>
      <c r="C144" s="83"/>
      <c r="D144" s="83"/>
    </row>
    <row r="145" spans="1:4" x14ac:dyDescent="0.25">
      <c r="A145" s="235" t="s">
        <v>131</v>
      </c>
      <c r="B145" s="235"/>
      <c r="C145" s="235"/>
      <c r="D145" s="235"/>
    </row>
    <row r="146" spans="1:4" x14ac:dyDescent="0.25">
      <c r="A146" s="87" t="s">
        <v>127</v>
      </c>
      <c r="B146" s="87" t="s">
        <v>139</v>
      </c>
      <c r="C146" s="87" t="s">
        <v>140</v>
      </c>
      <c r="D146" s="87" t="s">
        <v>141</v>
      </c>
    </row>
    <row r="147" spans="1:4" x14ac:dyDescent="0.25">
      <c r="A147" s="85" t="s">
        <v>120</v>
      </c>
      <c r="B147" s="76">
        <v>24</v>
      </c>
      <c r="C147" s="76">
        <v>20992</v>
      </c>
      <c r="D147" s="76">
        <v>42700</v>
      </c>
    </row>
    <row r="148" spans="1:4" x14ac:dyDescent="0.25">
      <c r="A148" s="85" t="s">
        <v>121</v>
      </c>
      <c r="B148" s="76">
        <v>45</v>
      </c>
      <c r="C148" s="76">
        <v>34441</v>
      </c>
      <c r="D148" s="76">
        <v>57800</v>
      </c>
    </row>
    <row r="149" spans="1:4" x14ac:dyDescent="0.25">
      <c r="A149" s="85" t="s">
        <v>122</v>
      </c>
      <c r="B149" s="76">
        <v>42</v>
      </c>
      <c r="C149" s="76">
        <v>33964</v>
      </c>
      <c r="D149" s="76">
        <v>89900</v>
      </c>
    </row>
    <row r="150" spans="1:4" x14ac:dyDescent="0.25">
      <c r="A150" s="85" t="s">
        <v>123</v>
      </c>
      <c r="B150" s="76">
        <v>36</v>
      </c>
      <c r="C150" s="76">
        <v>26226</v>
      </c>
      <c r="D150" s="76">
        <v>39100</v>
      </c>
    </row>
    <row r="151" spans="1:4" x14ac:dyDescent="0.25">
      <c r="A151" s="85" t="s">
        <v>124</v>
      </c>
      <c r="B151" s="76">
        <v>32</v>
      </c>
      <c r="C151" s="76">
        <v>91085</v>
      </c>
      <c r="D151" s="76">
        <v>42600</v>
      </c>
    </row>
    <row r="152" spans="1:4" x14ac:dyDescent="0.25">
      <c r="A152" s="85" t="s">
        <v>125</v>
      </c>
      <c r="B152" s="76">
        <v>40</v>
      </c>
      <c r="C152" s="76">
        <v>719437</v>
      </c>
      <c r="D152" s="76">
        <v>46500</v>
      </c>
    </row>
    <row r="153" spans="1:4" x14ac:dyDescent="0.25">
      <c r="A153" s="85" t="s">
        <v>128</v>
      </c>
      <c r="B153" s="76">
        <f>+SUM(B147:B152)</f>
        <v>219</v>
      </c>
      <c r="C153" s="76">
        <f t="shared" ref="C153:D153" si="2">+SUM(C147:C152)</f>
        <v>926145</v>
      </c>
      <c r="D153" s="76">
        <f t="shared" si="2"/>
        <v>318600</v>
      </c>
    </row>
    <row r="154" spans="1:4" x14ac:dyDescent="0.25">
      <c r="A154" s="83"/>
      <c r="B154" s="83"/>
      <c r="C154" s="83"/>
      <c r="D154" s="83"/>
    </row>
    <row r="155" spans="1:4" x14ac:dyDescent="0.25">
      <c r="A155" s="235" t="s">
        <v>132</v>
      </c>
      <c r="B155" s="235"/>
      <c r="C155" s="235"/>
      <c r="D155" s="235"/>
    </row>
    <row r="156" spans="1:4" x14ac:dyDescent="0.25">
      <c r="A156" s="87" t="s">
        <v>127</v>
      </c>
      <c r="B156" s="87" t="s">
        <v>142</v>
      </c>
      <c r="C156" s="87" t="s">
        <v>143</v>
      </c>
      <c r="D156" s="87" t="s">
        <v>144</v>
      </c>
    </row>
    <row r="157" spans="1:4" x14ac:dyDescent="0.25">
      <c r="A157" s="85" t="s">
        <v>120</v>
      </c>
      <c r="B157" s="76">
        <v>1</v>
      </c>
      <c r="C157" s="76">
        <v>153</v>
      </c>
      <c r="D157" s="88">
        <v>7077</v>
      </c>
    </row>
    <row r="158" spans="1:4" x14ac:dyDescent="0.25">
      <c r="A158" s="85" t="s">
        <v>121</v>
      </c>
      <c r="B158" s="76">
        <v>8</v>
      </c>
      <c r="C158" s="76">
        <v>319</v>
      </c>
      <c r="D158" s="88">
        <v>15963</v>
      </c>
    </row>
    <row r="159" spans="1:4" x14ac:dyDescent="0.25">
      <c r="A159" s="85" t="s">
        <v>122</v>
      </c>
      <c r="B159" s="76">
        <v>7</v>
      </c>
      <c r="C159" s="76">
        <v>730</v>
      </c>
      <c r="D159" s="88">
        <v>16690</v>
      </c>
    </row>
    <row r="160" spans="1:4" x14ac:dyDescent="0.25">
      <c r="A160" s="85" t="s">
        <v>123</v>
      </c>
      <c r="B160" s="76">
        <v>6</v>
      </c>
      <c r="C160" s="76">
        <v>258</v>
      </c>
      <c r="D160" s="88">
        <v>11929</v>
      </c>
    </row>
    <row r="161" spans="1:4" x14ac:dyDescent="0.25">
      <c r="A161" s="85" t="s">
        <v>124</v>
      </c>
      <c r="B161" s="76">
        <v>12</v>
      </c>
      <c r="C161" s="76">
        <v>812</v>
      </c>
      <c r="D161" s="88">
        <v>19427</v>
      </c>
    </row>
    <row r="162" spans="1:4" x14ac:dyDescent="0.25">
      <c r="A162" s="85" t="s">
        <v>125</v>
      </c>
      <c r="B162" s="76">
        <v>4</v>
      </c>
      <c r="C162" s="76">
        <v>187</v>
      </c>
      <c r="D162" s="88">
        <v>12222</v>
      </c>
    </row>
    <row r="163" spans="1:4" x14ac:dyDescent="0.25">
      <c r="A163" s="85" t="s">
        <v>128</v>
      </c>
      <c r="B163" s="76">
        <f>+SUM(B157:B162)</f>
        <v>38</v>
      </c>
      <c r="C163" s="76">
        <f t="shared" ref="C163:D163" si="3">+SUM(C157:C162)</f>
        <v>2459</v>
      </c>
      <c r="D163" s="76">
        <f t="shared" si="3"/>
        <v>83308</v>
      </c>
    </row>
    <row r="165" spans="1:4" x14ac:dyDescent="0.25">
      <c r="A165" s="235" t="s">
        <v>130</v>
      </c>
      <c r="B165" s="235"/>
      <c r="C165" s="235"/>
      <c r="D165" s="235"/>
    </row>
    <row r="166" spans="1:4" x14ac:dyDescent="0.25">
      <c r="A166" s="87" t="s">
        <v>148</v>
      </c>
      <c r="B166" s="87" t="s">
        <v>145</v>
      </c>
      <c r="C166" s="87" t="s">
        <v>146</v>
      </c>
      <c r="D166" s="87" t="s">
        <v>147</v>
      </c>
    </row>
    <row r="167" spans="1:4" x14ac:dyDescent="0.25">
      <c r="A167" s="89" t="s">
        <v>67</v>
      </c>
      <c r="B167" s="90">
        <f>+B133</f>
        <v>226</v>
      </c>
      <c r="C167" s="90">
        <f>+C133</f>
        <v>22984</v>
      </c>
      <c r="D167" s="90">
        <f>+D133</f>
        <v>3335926</v>
      </c>
    </row>
    <row r="168" spans="1:4" x14ac:dyDescent="0.25">
      <c r="A168" s="89" t="s">
        <v>70</v>
      </c>
      <c r="B168" s="90">
        <f>+B143</f>
        <v>86</v>
      </c>
      <c r="C168" s="90">
        <f>+C143</f>
        <v>41554</v>
      </c>
      <c r="D168" s="90">
        <f>+D143</f>
        <v>884372</v>
      </c>
    </row>
    <row r="169" spans="1:4" x14ac:dyDescent="0.25">
      <c r="A169" s="89" t="s">
        <v>119</v>
      </c>
      <c r="B169" s="90">
        <f>+B153</f>
        <v>219</v>
      </c>
      <c r="C169" s="90">
        <f>+C153</f>
        <v>926145</v>
      </c>
      <c r="D169" s="90">
        <f>+D153</f>
        <v>318600</v>
      </c>
    </row>
    <row r="170" spans="1:4" x14ac:dyDescent="0.25">
      <c r="A170" s="89" t="s">
        <v>149</v>
      </c>
      <c r="B170" s="90">
        <f>+B163</f>
        <v>38</v>
      </c>
      <c r="C170" s="90">
        <f>+C163</f>
        <v>2459</v>
      </c>
      <c r="D170" s="90">
        <f>+D163</f>
        <v>83308</v>
      </c>
    </row>
    <row r="171" spans="1:4" x14ac:dyDescent="0.25">
      <c r="A171" s="89" t="s">
        <v>128</v>
      </c>
      <c r="B171" s="90">
        <f>+SUM(B167:B170)</f>
        <v>569</v>
      </c>
      <c r="C171" s="90">
        <f>+C133+C143+C153+C163</f>
        <v>993142</v>
      </c>
      <c r="D171" s="90">
        <f>+D133+D143+D153+D163</f>
        <v>4622206</v>
      </c>
    </row>
  </sheetData>
  <mergeCells count="5">
    <mergeCell ref="A125:D125"/>
    <mergeCell ref="A135:D135"/>
    <mergeCell ref="A145:D145"/>
    <mergeCell ref="A155:D155"/>
    <mergeCell ref="A165:D16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A26"/>
  <sheetViews>
    <sheetView workbookViewId="0">
      <selection sqref="A1:A26"/>
    </sheetView>
  </sheetViews>
  <sheetFormatPr baseColWidth="10" defaultRowHeight="15" x14ac:dyDescent="0.25"/>
  <cols>
    <col min="1" max="1" width="47.42578125" bestFit="1" customWidth="1"/>
  </cols>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49</v>
      </c>
    </row>
    <row r="7" spans="1:1" x14ac:dyDescent="0.25">
      <c r="A7" t="s">
        <v>85</v>
      </c>
    </row>
    <row r="8" spans="1:1" x14ac:dyDescent="0.25">
      <c r="A8" t="s">
        <v>50</v>
      </c>
    </row>
    <row r="9" spans="1:1" x14ac:dyDescent="0.25">
      <c r="A9" t="s">
        <v>51</v>
      </c>
    </row>
    <row r="10" spans="1:1" x14ac:dyDescent="0.25">
      <c r="A10" t="s">
        <v>52</v>
      </c>
    </row>
    <row r="11" spans="1:1" x14ac:dyDescent="0.25">
      <c r="A11" t="s">
        <v>39</v>
      </c>
    </row>
    <row r="12" spans="1:1" x14ac:dyDescent="0.25">
      <c r="A12" t="s">
        <v>86</v>
      </c>
    </row>
    <row r="13" spans="1:1" x14ac:dyDescent="0.25">
      <c r="A13" t="s">
        <v>87</v>
      </c>
    </row>
    <row r="15" spans="1:1" x14ac:dyDescent="0.25">
      <c r="A15" t="s">
        <v>40</v>
      </c>
    </row>
    <row r="16" spans="1:1" x14ac:dyDescent="0.25">
      <c r="A16" t="s">
        <v>37</v>
      </c>
    </row>
    <row r="17" spans="1:1" x14ac:dyDescent="0.25">
      <c r="A17" t="s">
        <v>41</v>
      </c>
    </row>
    <row r="20" spans="1:1" x14ac:dyDescent="0.25">
      <c r="A20" t="s">
        <v>36</v>
      </c>
    </row>
    <row r="21" spans="1:1" x14ac:dyDescent="0.25">
      <c r="A21" t="s">
        <v>38</v>
      </c>
    </row>
    <row r="23" spans="1:1" x14ac:dyDescent="0.25">
      <c r="A23" t="s">
        <v>62</v>
      </c>
    </row>
    <row r="24" spans="1:1" x14ac:dyDescent="0.25">
      <c r="A24" t="s">
        <v>88</v>
      </c>
    </row>
    <row r="25" spans="1:1" x14ac:dyDescent="0.25">
      <c r="A25" t="s">
        <v>89</v>
      </c>
    </row>
    <row r="26" spans="1:1" x14ac:dyDescent="0.25">
      <c r="A26" t="s">
        <v>90</v>
      </c>
    </row>
  </sheetData>
  <sortState ref="A1:A19">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Ficha 2 ANUAL </vt:lpstr>
      <vt:lpstr>Ficha 3 SEMESTRAL </vt:lpstr>
      <vt:lpstr>Gráficas comunicaciones</vt:lpstr>
      <vt:lpstr>Listas</vt:lpstr>
      <vt:lpstr>'Ficha 2 ANUAL '!Área_de_impresión</vt:lpstr>
      <vt:lpstr>'Ficha 3 SEMESTRAL '!Área_de_impresión</vt:lpstr>
      <vt:lpstr>'Ficha 2 ANUAL '!Títulos_a_imprimir</vt:lpstr>
      <vt:lpstr>'Ficha 3 SEMESTRAL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Claudia Patricia Carmona Gonzalez</cp:lastModifiedBy>
  <cp:lastPrinted>2021-02-15T14:25:37Z</cp:lastPrinted>
  <dcterms:created xsi:type="dcterms:W3CDTF">2014-05-19T19:39:35Z</dcterms:created>
  <dcterms:modified xsi:type="dcterms:W3CDTF">2022-01-31T23:09:34Z</dcterms:modified>
</cp:coreProperties>
</file>